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122" sheetId="2" r:id="rId2"/>
    <sheet name="SO 250" sheetId="3" r:id="rId3"/>
    <sheet name="SO 430" sheetId="4" r:id="rId4"/>
    <sheet name="VON" sheetId="5" r:id="rId5"/>
  </sheets>
  <definedNames/>
  <calcPr/>
  <webPublishing/>
</workbook>
</file>

<file path=xl/sharedStrings.xml><?xml version="1.0" encoding="utf-8"?>
<sst xmlns="http://schemas.openxmlformats.org/spreadsheetml/2006/main" count="1048" uniqueCount="362">
  <si>
    <t>Firma: Atelier PROMIKA s.r.o.</t>
  </si>
  <si>
    <t>Rekapitulace ceny</t>
  </si>
  <si>
    <t>Stavba: 230225.3 - Květnice, ulice V Zelených - investiční část obce Květnice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</si>
  <si>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</si>
  <si>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</si>
  <si>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</si>
  <si>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</si>
  <si>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</si>
  <si>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</si>
  <si>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</si>
  <si>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</si>
  <si>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</si>
  <si>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</si>
  <si>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</si>
  <si>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</si>
  <si>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230225.3</t>
  </si>
  <si>
    <t>Květnice, ulice V Zelených - investiční část obce Květnice</t>
  </si>
  <si>
    <t>O</t>
  </si>
  <si>
    <t>Rozpočet:</t>
  </si>
  <si>
    <t>0,00</t>
  </si>
  <si>
    <t>15,00</t>
  </si>
  <si>
    <t>21,00</t>
  </si>
  <si>
    <t>3</t>
  </si>
  <si>
    <t>2</t>
  </si>
  <si>
    <t>SO 122</t>
  </si>
  <si>
    <t>Úprava místních komunikací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</si>
  <si>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</si>
  <si>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</si>
  <si>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</si>
  <si>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</si>
  <si>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</si>
  <si>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</si>
  <si>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</si>
  <si>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</si>
  <si>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</si>
  <si>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</si>
  <si>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</si>
  <si>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</si>
  <si>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</si>
  <si>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</si>
  <si>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</si>
  <si>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</si>
  <si>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</si>
  <si>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</si>
  <si>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</si>
  <si>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</si>
  <si>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</si>
  <si>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a</t>
  </si>
  <si>
    <t>POPLATKY ZA SKLÁDKU</t>
  </si>
  <si>
    <t>T</t>
  </si>
  <si>
    <t>PP</t>
  </si>
  <si>
    <t>beton, příp. železobeton</t>
  </si>
  <si>
    <t>VV</t>
  </si>
  <si>
    <t>dle pol. 113188: 1,23*2,4=2,952 [A] 
dle pol. 11351: 110*0,15=16,500 [B] 
Celkem: A+B=19,452 [C]</t>
  </si>
  <si>
    <t>b</t>
  </si>
  <si>
    <t>zemina, kamenivo</t>
  </si>
  <si>
    <t>dle pol. 113328: 45,2*2,1=94,920 [A] 
dle pol. 121108: 261,75*1,8=471,150 [B] 
dle pol. 122738: 170,0*1,8=306,000 [C] 
Celkem: A+B+C=872,070 [D]</t>
  </si>
  <si>
    <t>Zemní práce</t>
  </si>
  <si>
    <t>113188</t>
  </si>
  <si>
    <t/>
  </si>
  <si>
    <t>ODSTRANĚNÍ KRYTU ZPEVNĚNÝCH PLOCH Z DLAŽDIC, ODVOZ DO 20KM</t>
  </si>
  <si>
    <t>M3</t>
  </si>
  <si>
    <t>vč. odvozu a uložení na recyklační středisko / trvalou skládku dle dispozic zhotovitele, vzdálenost uvedena orientačně 
dlažba zámková, příp. skladebná 
zahrnuje vybourání, vytřídění 
POZN.: Předpoklad 30% nevhodného materiálu pro zpětné použití.</t>
  </si>
  <si>
    <t>Bourací, přípravné a zemní práce 
Odstranění stávající dlažby - 
- chodníku tl. 60 mm: 15*0,3*0,06=0,270 [A] 
- chodníku s možností pojezdu tl. 80 mm: 40*0,3*0,08=0,960 [B] 
Celkem: A+B=1,230 [C]</t>
  </si>
  <si>
    <t>113328</t>
  </si>
  <si>
    <t>ODSTRAN PODKL ZPEVNĚNÝCH PLOCH Z KAMENIVA NESTMEL, ODVOZ DO 20KM</t>
  </si>
  <si>
    <t>vč. odvozu a uložení na recyklační středisko / trvalou skládku dle dispozic zhotovitele, vzdálenost uvedena orientačně</t>
  </si>
  <si>
    <t>Bourací, přípravné a zemní práce 
Odstranění stávajících štěrkových konstrukcí - 
- tl. 240mm: 75,0*0,24=18,000 [A] 
- tl. 320mm: 85,0*0,32=27,200 [B] 
Celkem: A+B=45,200 [C]</t>
  </si>
  <si>
    <t>11351</t>
  </si>
  <si>
    <t>ODSTRANĚNÍ ZÁHONOVÝCH OBRUBNÍKŮ</t>
  </si>
  <si>
    <t>M</t>
  </si>
  <si>
    <t>vč. odvozu a uložení na recyklační středisko / trvalou skládku dle dispozic zhotovitele</t>
  </si>
  <si>
    <t>Bourací, přípravné a zemní práce 
rozebrání betonových obrub bez rozlišení, včetně odstranění lože: 110=110,000 [A]</t>
  </si>
  <si>
    <t>121104</t>
  </si>
  <si>
    <t>SEJMUTÍ ORNICE NEBO LESNÍ PŮDY S ODVOZEM DO 5KM</t>
  </si>
  <si>
    <t>vč. odvozu na meziskládku dle dispozic zhotovitele, vzdálenost uvedena orientačně 
Výpočet celkové skrývky ornice viz. pol. 121108. 
Součástí položky je i výběr vhodného materiálu!</t>
  </si>
  <si>
    <t>Materiál prop zpětné ohumusování 
dle pol. 18222: 970*0,15=145,500 [A]</t>
  </si>
  <si>
    <t>7</t>
  </si>
  <si>
    <t>121108</t>
  </si>
  <si>
    <t>SEJMUTÍ ORNICE NEBO LESNÍ PŮDY S ODVOZEM DO 20KM</t>
  </si>
  <si>
    <t>vč. odvozu na recyklační středisko / trvalou skládku dle dispozic zhotovitele, vzdálenost uvedena orientačně 
předpoklad vrchní část stávajících zatravněných ploch (drn, degradovaná ornice nevhodná pro další použití). V případě získání kvalitní zeminy vhodné k následnému zpětnému rozprostření bude tato deponována a přednostně využita v rámci ohumusování.</t>
  </si>
  <si>
    <t>Bourací, přípravné a zemní práce 
Sejmutí ornice prům. tl. 150mm: 2715*0,15=407,250 [A] 
Odpočet materiálu pro zpětné použití - dle pol. 18222: -970*0,15=- 145,500 [B] 
Celkem: A+B=261,750 [C]</t>
  </si>
  <si>
    <t>8</t>
  </si>
  <si>
    <t>122738</t>
  </si>
  <si>
    <t>ODKOPÁVKY A PROKOPÁVKY OBECNÉ TŘ. I, ODVOZ DO 20KM</t>
  </si>
  <si>
    <t>vč. odvozu na recyklační středisko / trvalou skládku dle dispozic zhotovitele, vzdálenost uvedena orientačně</t>
  </si>
  <si>
    <t>Bourací, přípravné a zemní práce 
výkop: 170,0=170,000 [A]</t>
  </si>
  <si>
    <t>125734</t>
  </si>
  <si>
    <t>VYKOPÁVKY ZE ZEMNÍKŮ A SKLÁDEK TŘ. I, ODVOZ DO 5KM</t>
  </si>
  <si>
    <t>doprava vyzískané ornice / zeminy schopné zúrodnění 
vč. dovozu z meziskládky dle dispozic zhotovitele, vzdálenost uvedena orientačně</t>
  </si>
  <si>
    <t>dle pol. 18222: 970*0,15=145,500 [A]</t>
  </si>
  <si>
    <t>17120</t>
  </si>
  <si>
    <t>ULOŽENÍ SYPANINY DO NÁSYPŮ A NA SKLÁDKY BEZ ZHUTNĚNÍ</t>
  </si>
  <si>
    <t>meziskládka - 
- dle pol. 121104: 145,5=145,500 [A] 
recyklační středisko / trvalá skládka - 
- dle pol. 121108: 261,75=261,750 [B] 
- dle pol. 122738: 170,0=170,000 [C] 
Celkem: A+B+C=577,250 [D]</t>
  </si>
  <si>
    <t>11</t>
  </si>
  <si>
    <t>17180</t>
  </si>
  <si>
    <t>ULOŽENÍ SYPANINY DO NÁSYPŮ Z NAKUPOVANÝCH MATERIÁLŮ</t>
  </si>
  <si>
    <t>nový materiál, vhodný do aktivní zóny</t>
  </si>
  <si>
    <t>Nové konstrukce 
Násyp: 160,0=160,000 [A]</t>
  </si>
  <si>
    <t>12</t>
  </si>
  <si>
    <t>18110</t>
  </si>
  <si>
    <t>ÚPRAVA PLÁNĚ SE ZHUTNĚNÍM V HORNINĚ TŘ. I</t>
  </si>
  <si>
    <t>M2</t>
  </si>
  <si>
    <t>Úprava a hutnění pláně / parapláně vozovky, Edef, 2 (min.) = 45 MPa</t>
  </si>
  <si>
    <t>Nové konstrukce 
plocha chodníků a přejezdů: (1535+14+36+13+29+205+45+28)*1,1=2 095,500 [A] 
plocha štěrku: 100=100,000 [B] 
Celkem: A+B=2 195,500 [C]</t>
  </si>
  <si>
    <t>13</t>
  </si>
  <si>
    <t>18130</t>
  </si>
  <si>
    <t>ÚPRAVA PLÁNĚ BEZ ZHUTNĚNÍ</t>
  </si>
  <si>
    <t>dle pol. 18222: 970=970,000 [A]</t>
  </si>
  <si>
    <t>14</t>
  </si>
  <si>
    <t>18222</t>
  </si>
  <si>
    <t>ROZPROSTŘENÍ ORNICE VE SVAHU V TL DO 0,15M</t>
  </si>
  <si>
    <t>přev. svah</t>
  </si>
  <si>
    <t>Dokončující práce 
Ohumusování tl. 150mm: 970=970,000 [A]</t>
  </si>
  <si>
    <t>15</t>
  </si>
  <si>
    <t>18241</t>
  </si>
  <si>
    <t>ZALOŽENÍ TRÁVNÍKU RUČNÍM VÝSEVEM</t>
  </si>
  <si>
    <t>příp. hydroosev</t>
  </si>
  <si>
    <t>Zatravnění ohumusovaných ploch, dle pol. 18222: 970=970,000 [A]</t>
  </si>
  <si>
    <t>16</t>
  </si>
  <si>
    <t>18247</t>
  </si>
  <si>
    <t>OŠETŘOVÁNÍ TRÁVNÍKU</t>
  </si>
  <si>
    <t>Údržba zatravněných ploch do předání správci, dle pol. 18222: 970=970,000 [A]</t>
  </si>
  <si>
    <t>Základy</t>
  </si>
  <si>
    <t>17</t>
  </si>
  <si>
    <t>289973</t>
  </si>
  <si>
    <t>OPLÁŠTĚNÍ (ZPEVNĚNÍ) Z GEOSÍTÍ A GEOROHOŽÍ</t>
  </si>
  <si>
    <t>Ostatní 
opevnění svahu georohoží, včetně kotvení: 90=90,000 [A]</t>
  </si>
  <si>
    <t>Vodorovné konstrukce</t>
  </si>
  <si>
    <t>18</t>
  </si>
  <si>
    <t>45157</t>
  </si>
  <si>
    <t>PODKLADNÍ A VÝPLŇOVÉ VRSTVY Z KAMENIVA TĚŽENÉHO</t>
  </si>
  <si>
    <t>Odvodnění 
Zatrubněný příkop D400 - ŠP podsyp: 38*0,05=1,900 [A]</t>
  </si>
  <si>
    <t>Komunikace</t>
  </si>
  <si>
    <t>19</t>
  </si>
  <si>
    <t>56330</t>
  </si>
  <si>
    <t>VOZOVKOVÉ VRSTVY ZE ŠTĚRKODRTI</t>
  </si>
  <si>
    <t>ŠD , příp. R-mat ; tl. 350mm 
POZN.: Při frézování obrusné vrstvy vozovky (SO 121) na optimální frakci možno použít výzisk ze stavby. Materiál musí být odsouhlasen TDI!</t>
  </si>
  <si>
    <t>Nové konstrukce 
Šterkové plochy: 100,0*0,35=35,000 [A]</t>
  </si>
  <si>
    <t>20</t>
  </si>
  <si>
    <t>56334</t>
  </si>
  <si>
    <t>VOZOVKOVÉ VRSTVY ZE ŠTĚRKODRTI TL. DO 200MM</t>
  </si>
  <si>
    <t>ŠDB tl. (min.) 150mm</t>
  </si>
  <si>
    <t>Nové konstrukce 
Podloží chodníků: 1535,0+14,0+36,0+13,0+29,0=1 627,000 [A]</t>
  </si>
  <si>
    <t>21</t>
  </si>
  <si>
    <t>56335</t>
  </si>
  <si>
    <t>VOZOVKOVÉ VRSTVY ZE ŠTĚRKODRTI TL. DO 250MM</t>
  </si>
  <si>
    <t>ŠDB tl. (min.) 200mm</t>
  </si>
  <si>
    <t>Nové konstrukce 
Podloží chodníkových přejezdů: 205,0+45,0+28,0=278,000 [A]</t>
  </si>
  <si>
    <t>22</t>
  </si>
  <si>
    <t>58251</t>
  </si>
  <si>
    <t>DLÁŽDĚNÉ KRYTY Z BETONOVÝCH DLAŽDIC DO LOŽE Z KAMENIVA</t>
  </si>
  <si>
    <t>Dlažba povrch rovinný, bez výstupků, drážek a podobných tvarových úprav DL tl. 60mm ; lože z drceného kameniva fr. 4/8 L tl. 30mm</t>
  </si>
  <si>
    <t>Nové konstrukce 
Osazení dlažby chodníků - do vzdálenosti 250 mm od reliéfní dlažby: 29,0=29,000 [A]</t>
  </si>
  <si>
    <t>23</t>
  </si>
  <si>
    <t>582611</t>
  </si>
  <si>
    <t>KRYTY Z BETON DLAŽDIC SE ZÁMKEM ŠEDÝCH TL 60MM DO LOŽE Z KAM</t>
  </si>
  <si>
    <t>Dlažba zámková / skladebná (dle stávající) přírodní DL tl. 60mm ; lože z drceného kameniva fr. 4/8 L tl. 30mm</t>
  </si>
  <si>
    <t>Nové konstrukce 
Osazení dlažby chodníků: 1535,0=1 535,000 [A] 
Odpočet zpětně použité dlažby tl. 60 mm: -15*0,7=-10,500 [B] 
Celkem: A+B=1 524,500 [C]</t>
  </si>
  <si>
    <t>24</t>
  </si>
  <si>
    <t>582612</t>
  </si>
  <si>
    <t>KRYTY Z BETON DLAŽDIC SE ZÁMKEM ŠEDÝCH TL 80MM DO LOŽE Z KAM</t>
  </si>
  <si>
    <t>Dlažba zámková / skladebná (dle stávající) přírodní DL tl. 80mm ; lože z drceného kameniva fr. 4/8 L tl. 40mm</t>
  </si>
  <si>
    <t>Nové konstrukce 
Osazení dlažby chodníkových přejezdů: 205,0=205,000 [A] 
Odpočet zpětně použité dlažby tl. 60 mm: -40,0*0,7=-28,000 [B] 
Celkem: A+B=177,000 [C]</t>
  </si>
  <si>
    <t>25</t>
  </si>
  <si>
    <t>582614</t>
  </si>
  <si>
    <t>KRYTY Z BETON DLAŽDIC SE ZÁMKEM BAREV TL 60MM DO LOŽE Z KAM</t>
  </si>
  <si>
    <t>Dlažba zámková / skladebná (dle stávající) barevná (kontrastní pás) DL tl. 60mm ; lože z drceného kameniva fr. 4/8 L tl. 30mm</t>
  </si>
  <si>
    <t>Nové konstrukce 
Osazení dlažby chodníků - kontrastní pás - červený, nehmatný: 14,0=14,000 [A]</t>
  </si>
  <si>
    <t>26</t>
  </si>
  <si>
    <t>582615</t>
  </si>
  <si>
    <t>KRYTY Z BETON DLAŽDIC SE ZÁMKEM BAREV TL 80MM DO LOŽE Z KAM</t>
  </si>
  <si>
    <t>Dlažba zámková / skladebná (dle stávající) barevná (kontrastní pás) DL tl. 80mm ; lože z drceného kameniva fr. 4/8 L tl. 80mm</t>
  </si>
  <si>
    <t>Nové konstrukce 
Osazení dlažby chodníkových přejezdů do vzdálenosti 250 mm od reliéfní dlažby - povrch rovinný, bez výstupků, drážek a podobných tvarových úprav: 28,0=28,000 [A]</t>
  </si>
  <si>
    <t>27</t>
  </si>
  <si>
    <t>582617</t>
  </si>
  <si>
    <t>KRYTY Z BETON DLAŽDIC SE ZÁMKEM ŠEDÝCH RELIÉF TL 60MM DO LOŽE Z KAM</t>
  </si>
  <si>
    <t>Dlažba skladebná přírodní reliéfní (umělá vodící linie pro nevidomé) DL tl. 60mm ; lože z drceného kameniva fr. 4/8 L tl. 30mm</t>
  </si>
  <si>
    <t>Nové konstrukce 
Osazení dlažby chodníků s krytem dlážděným betonovou skladebnou reliéfní dlažbou pro nevidomé - umělá vodící linie: 13,0=13,000 [A]</t>
  </si>
  <si>
    <t>28</t>
  </si>
  <si>
    <t>58261A</t>
  </si>
  <si>
    <t>KRYTY Z BETON DLAŽDIC SE ZÁMKEM BAREV RELIÉF TL 60MM DO LOŽE Z KAM</t>
  </si>
  <si>
    <t>Dlažba skladebná barevná reliéfní (varovný a signální pás pro nevidomé) DL tl. 60mm ; lože z drceného kameniva fr. 4/8 L tl. 30mm</t>
  </si>
  <si>
    <t>Nové konstrukce 
Osazení dlažby chodníků s krytem dlážděným betonovou skladebnou reliéfní dlažbou pro nevidomé: 36,0=36,000 [A]</t>
  </si>
  <si>
    <t>29</t>
  </si>
  <si>
    <t>58261B</t>
  </si>
  <si>
    <t>KRYTY Z BETON DLAŽDIC SE ZÁMKEM BAREV RELIÉF TL 80MM DO LOŽE Z KAM</t>
  </si>
  <si>
    <t>Dlažba skladebná barevná reliéfní (varovný a signální pás pro nevidomé) DL tl. 80mm ; lože z drceného kameniva fr. 4/8 L tl. 40mm</t>
  </si>
  <si>
    <t>Nové konstrukce 
Osazení dlažby chodníkových přejezdů s krytem dlážděným betonovou skladebnou reliéfní dlažbou pro nevidomé: 45,0=45,000 [A]</t>
  </si>
  <si>
    <t>30</t>
  </si>
  <si>
    <t>587206</t>
  </si>
  <si>
    <t>PŘEDLÁŽDĚNÍ KRYTU Z BETONOVÝCH DLAŽDIC SE ZÁMKEM</t>
  </si>
  <si>
    <t>dlažba zámková, příp. skladebná 
zahrnuje vybourání, vytřídění, novou pokládku vč. lože a vyspárování, zahrnuje i případné přesuny dlažby před provedením nových ploch (meziskládka) 
POZN.: Předpoklad 70% vhodného materiálu pro zpětné použití.</t>
  </si>
  <si>
    <t>Nové konstrukce 
Prředláždění stávající dlažby - 
- chodníku tl. 60 mm: 15*0,7=10,500 [A] 
- chodníku s možností pojezdu tl. 80 mm: 40*0,7=28,000 [B] 
Celkem: A+B=38,500 [C]</t>
  </si>
  <si>
    <t>Přidružená stavební výroba</t>
  </si>
  <si>
    <t>31</t>
  </si>
  <si>
    <t>711117</t>
  </si>
  <si>
    <t>IZOLACE BĚŽNÝCH KONSTRUKCÍ PROTI ZEMNÍ VLHKOSTI Z PE FÓLIÍ</t>
  </si>
  <si>
    <t>Nové konstrukce 
betonová palisáda v. 1,5m - hadroizolační fólie na rubu: 10*1,5*1,15=17,250 [A]</t>
  </si>
  <si>
    <t>Potrubí</t>
  </si>
  <si>
    <t>32</t>
  </si>
  <si>
    <t>87633</t>
  </si>
  <si>
    <t>CHRÁNIČKY Z TRUB PLASTOVÝCH DN DO 150MM</t>
  </si>
  <si>
    <t>včetně příp. zemních prací</t>
  </si>
  <si>
    <t>Ostatní 
Rezervní chráničky pro optiku, 110 PVC: 190=190,000 [A]</t>
  </si>
  <si>
    <t>33</t>
  </si>
  <si>
    <t>89911O</t>
  </si>
  <si>
    <t>BETONOVÝ POKLOP D400</t>
  </si>
  <si>
    <t>KUS</t>
  </si>
  <si>
    <t>vč. likvidace původního vstupu 
POZN.: Položka bude čerpána v rozsahu dle skutečnosti!</t>
  </si>
  <si>
    <t>Ostatní 
Případná výměna povrchových znaků - kanalizace: 4=4,000 [A]</t>
  </si>
  <si>
    <t>34</t>
  </si>
  <si>
    <t>89913</t>
  </si>
  <si>
    <t>KRYCÍ HRNCE SAMOSTATNÉ</t>
  </si>
  <si>
    <t>Ostatní 
Případná výměna povrchových znaků - šoupě, hydrant: 3=3,000 [A]</t>
  </si>
  <si>
    <t>35</t>
  </si>
  <si>
    <t>89921</t>
  </si>
  <si>
    <t>VÝŠKOVÁ ÚPRAVA POKLOPŮ</t>
  </si>
  <si>
    <t>Ostatní 
Výšková rektifikace povrchových znaků - kanalizace: 4=4,000 [A]</t>
  </si>
  <si>
    <t>36</t>
  </si>
  <si>
    <t>89923</t>
  </si>
  <si>
    <t>VÝŠKOVÁ ÚPRAVA KRYCÍCH HRNCŮ</t>
  </si>
  <si>
    <t>Ostatní 
Výšková rektifikace povrchových znaků - šoupě, hydrant: 3=3,000 [A]</t>
  </si>
  <si>
    <t>37</t>
  </si>
  <si>
    <t>89952</t>
  </si>
  <si>
    <t>OBETONOVÁNÍ POTRUBÍ Z PROSTÉHO BETONU</t>
  </si>
  <si>
    <t>Odvodnění 
Zatrubněný příkop D400 - lože a obetonování potrubí: 38*0,4=15,200 [A]</t>
  </si>
  <si>
    <t>Ostatní konstrukce a práce</t>
  </si>
  <si>
    <t>38</t>
  </si>
  <si>
    <t>914131</t>
  </si>
  <si>
    <t>DOPRAVNÍ ZNAČKY ZÁKLADNÍ VELIKOSTI OCELOVÉ FÓLIE TŘ 2 - DODÁVKA A MONTÁŽ</t>
  </si>
  <si>
    <t>Dopravní značení 
nové SDZ - P4 (na sloupek): 2=2,000 [A]</t>
  </si>
  <si>
    <t>39</t>
  </si>
  <si>
    <t>914132</t>
  </si>
  <si>
    <t>DOPRAVNÍ ZNAČKY ZÁKLADNÍ VELIKOSTI OCELOVÉ FÓLIE TŘ 2 - MONTÁŽ S PŘEMÍSTĚNÍM</t>
  </si>
  <si>
    <t>vč. vyzvednutí a dopravy ze skladu</t>
  </si>
  <si>
    <t>Dopravní značení 
zpětná montáž stávajícího SDZ - cedule VÍTÁ VÁS OBEC KVĚTNICE (na sloup VO): 1=1,000 [A]</t>
  </si>
  <si>
    <t>40</t>
  </si>
  <si>
    <t>914133</t>
  </si>
  <si>
    <t>DOPRAVNÍ ZNAČKY ZÁKLADNÍ VELIKOSTI OCELOVÉ FÓLIE TŘ 2 - DEMONTÁŽ</t>
  </si>
  <si>
    <t>s očištěním a uskladněním</t>
  </si>
  <si>
    <t>Dopravní značení 
demontáž stávajícího SDZ - cedule VÍTÁ VÁS OBEC KVĚTNICE (na sloup VO): 1=1,000 [A]</t>
  </si>
  <si>
    <t>41</t>
  </si>
  <si>
    <t>914231</t>
  </si>
  <si>
    <t>DOPRAVNÍ ZNAČKY ZVĚTŠENÉ VELIKOSTI OCELOVÉ FÓLIE TŘ 2 - DODÁVKA A MONTÁŽ</t>
  </si>
  <si>
    <t>1000/750mm</t>
  </si>
  <si>
    <t>Dopravní značení 
nové SDZ - IZ5a/b (na sloupek): 1+1=2,000 [A]</t>
  </si>
  <si>
    <t>42</t>
  </si>
  <si>
    <t>914232</t>
  </si>
  <si>
    <t>DOPRAVNÍ ZNAČKY ZVĚTŠENÉ VELIKOSTI OCELOVÉ FÓLIE TŘ 2 - MONTÁŽ S PŘEMÍSTĚNÍM</t>
  </si>
  <si>
    <t>Dopravní značení 
zpětná montáž stávajícího SDZ - IZ5b (na sloupek): 1=1,000 [A]</t>
  </si>
  <si>
    <t>43</t>
  </si>
  <si>
    <t>914233</t>
  </si>
  <si>
    <t>DOPRAVNÍ ZNAČKY ZVĚTŠENÉ VELIKOSTI OCELOVÉ FÓLIE TŘ 2 - DEMONTÁŽ</t>
  </si>
  <si>
    <t>Dopravní značení 
demontáž stávajícího SDZ - IZ5b: 1=1,000 [A]</t>
  </si>
  <si>
    <t>44</t>
  </si>
  <si>
    <t>914913</t>
  </si>
  <si>
    <t>SLOUPKY A STOJKY DZ Z OCEL TRUBEK ZABETON DEMONTÁŽ</t>
  </si>
  <si>
    <t>vč. uskladnění na sklad objednatele, příp. likvidace (malé množství)</t>
  </si>
  <si>
    <t>Dopravní značení 
odstranění sloupku stávajícího SDZ - cedule VÍTÁ VÁS OBEC KVĚTNICE: 1=1,000 [A]</t>
  </si>
  <si>
    <t>45</t>
  </si>
  <si>
    <t>914921</t>
  </si>
  <si>
    <t>SLOUPKY A STOJKY DOPRAVNÍCH ZNAČEK Z OCEL TRUBEK DO PATKY - DODÁVKA A MONTÁŽ</t>
  </si>
  <si>
    <t>Dopravní značení 
nové SDZ - slopuky - 
- P4+IZ5b: 2=2,000 [A] 
- IZ5a: 1=1,000 [B] 
Celkem: A+B=3,000 [C]</t>
  </si>
  <si>
    <t>46</t>
  </si>
  <si>
    <t>91552.R</t>
  </si>
  <si>
    <t>VODOR DOPRAV ZNAČ - VODÍCÍ PÁS PŘECHODU</t>
  </si>
  <si>
    <t>vč. předznačení</t>
  </si>
  <si>
    <t>Dopravní značení 
zřízení vodícího pásu přechodu: 30,0=30,000 [A]</t>
  </si>
  <si>
    <t>47</t>
  </si>
  <si>
    <t>91710</t>
  </si>
  <si>
    <t>OBRUBY Z BETONOVÝCH PALISÁD</t>
  </si>
  <si>
    <t>Nové konstrukce 
betonová palisáda v. 1,5m, D do 0,2m, do betonu C25/30 XF2: 10*1,5*0,2=3,000 [A]</t>
  </si>
  <si>
    <t>48</t>
  </si>
  <si>
    <t>917211</t>
  </si>
  <si>
    <t>ZÁHONOVÉ OBRUBY Z BETONOVÝCH OBRUBNÍKŮ ŠÍŘ 50MM</t>
  </si>
  <si>
    <t>Nové konstrukce 
betonový obrubník záhonový (50x200mm) do betonového lože s opěrou: 790=790,000 [A]</t>
  </si>
  <si>
    <t>49</t>
  </si>
  <si>
    <t>917212</t>
  </si>
  <si>
    <t>ZÁHONOVÉ OBRUBY Z BETONOVÝCH OBRUBNÍKŮ ŠÍŘ 80MM</t>
  </si>
  <si>
    <t>Nové konstrukce 
betonový obrubník chodníkový (80x250mm) do betonového lože s opěrou: 110=110,000 [A]</t>
  </si>
  <si>
    <t>50</t>
  </si>
  <si>
    <t>917224</t>
  </si>
  <si>
    <t>SILNIČNÍ A CHODNÍKOVÉ OBRUBY Z BETONOVÝCH OBRUBNÍKŮ ŠÍŘ 150MM</t>
  </si>
  <si>
    <t>Nové konstrukce 
betonový silniční obrubník zkosený 150x250 mm  (přímý i obloukový, rovněž nájezdový a přechodový) kladený do betonového lože s opěrou: 650=650,000 [A]</t>
  </si>
  <si>
    <t>51</t>
  </si>
  <si>
    <t>91725</t>
  </si>
  <si>
    <t>NÁSTUPIŠTNÍ OBRUBNÍKY BETONOVÉ</t>
  </si>
  <si>
    <t>Nové konstrukce 
bezbariérový obrubník pro autobusové zastávky kladený do betonového lože s opěrou: 47=47,000 [A]</t>
  </si>
  <si>
    <t>52</t>
  </si>
  <si>
    <t>91797.R</t>
  </si>
  <si>
    <t>ZPOMALOVACÍ PRAHY Z POLŠTÁŘŮ</t>
  </si>
  <si>
    <t>Dopravní zařízení 
zpomalovací polštáře D420mm: 19=19,000 [A]</t>
  </si>
  <si>
    <t>53</t>
  </si>
  <si>
    <t>9183B3</t>
  </si>
  <si>
    <t>PROPUSTY Z TRUB DN 400MM PLASTOVÝCH</t>
  </si>
  <si>
    <t>Odvodnění 
Zatrubněný příkop D400 z plastového potrubí, vč. šikmých čel a vyústění: 38=38,000 [A]</t>
  </si>
  <si>
    <t>SO 250</t>
  </si>
  <si>
    <t>Zárubní zídka u ulice Řepíková</t>
  </si>
  <si>
    <t>zemina</t>
  </si>
  <si>
    <t>dle pol. 122738: 26*1,8=46,800 [A]</t>
  </si>
  <si>
    <t>Bourací, přípravné a zemní práce 
výkop: 26=26,000 [A]</t>
  </si>
  <si>
    <t>dle pol. 122738: 26=26,000 [A]</t>
  </si>
  <si>
    <t>272324</t>
  </si>
  <si>
    <t>ZÁKLADY ZE ŽELEZOBETONU DO C25/30</t>
  </si>
  <si>
    <t>beton C25/30 XC2 
vč. provedení izolačního nátěru (ALP + 2x ALN) na plochách v místech styku se zeminou / kamenivem</t>
  </si>
  <si>
    <t>Nové konstrukce 
Základový pas: 3,25=3,250 [A]</t>
  </si>
  <si>
    <t>272365</t>
  </si>
  <si>
    <t>VÝZTUŽ ZÁKLADŮ Z OCELI 10505, B500B</t>
  </si>
  <si>
    <t>ocel B500B</t>
  </si>
  <si>
    <t>Nové konstrukce 
Základový pas - výztuž: 0,27=0,270 [A]</t>
  </si>
  <si>
    <t>Svislé konstrukce</t>
  </si>
  <si>
    <t>32727</t>
  </si>
  <si>
    <t>ZDI OPĚR, ZÁRUB, NÁBŘEŽ Z CIHEL A TVÁRNIC NEPÁLENÝCH</t>
  </si>
  <si>
    <t>Nové konstrukce 
Stěna z tvarovek ztraceného bednění: 2,95=2,950 [A]</t>
  </si>
  <si>
    <t>327365</t>
  </si>
  <si>
    <t>VÝZTUŽ ZDÍ OPĚRNÝCH, ZÁRUBNÍCH, NÁBŘEŽNÍCH Z OCELI 10505, B500B</t>
  </si>
  <si>
    <t>Nové konstrukce 
Stěna z tvarovek ztraceného bednění - výztuž: 0,153=0,153 [A]</t>
  </si>
  <si>
    <t>45131</t>
  </si>
  <si>
    <t>PODKL A VÝPLŇ VRSTVY Z PROST BET</t>
  </si>
  <si>
    <t>Nové konstrukce 
Stěna z tvarovek ztraceného bednění - výplň: 2,95*0,85=2,508 [A]</t>
  </si>
  <si>
    <t>Nové konstrukce 
Základový pas - ŠP lože: 1,0=1,000 [A]</t>
  </si>
  <si>
    <t>711111</t>
  </si>
  <si>
    <t>IZOLACE BĚŽNÝCH KONSTRUKCÍ PROTI ZEMNÍ VLHKOSTI ASFALTOVÝMI NÁTĚRY</t>
  </si>
  <si>
    <t>Nové konstrukce 
Nátěr asfaltový a penetrační: 35,0=35,000 [A]</t>
  </si>
  <si>
    <t>SO 430</t>
  </si>
  <si>
    <t>Doplnění veřejného osvětlení</t>
  </si>
  <si>
    <t>02730</t>
  </si>
  <si>
    <t>POMOC PRÁCE ZŘÍZ NEBO ZAJIŠŤ OCHRANU INŽENÝRSKÝCH SÍTÍ</t>
  </si>
  <si>
    <t>KPL</t>
  </si>
  <si>
    <t>Provedení SO 430 dle přiložené dokumentace a soupisu prací 
Ocenění dle přílohy "SO 430_příloha_SP.xls" 
- položky přiloženého soupisu k nacenění označeny žlutě 
- celková cena k doplnění do rozpočtu označena zeleně 
Položka bude čerpána 1x měsíčně dle dílčí fakturace SO.</t>
  </si>
  <si>
    <t>VON</t>
  </si>
  <si>
    <t>Vedlejší a ostatní náklady</t>
  </si>
  <si>
    <t>02620</t>
  </si>
  <si>
    <t>ZKOUŠENÍ KONSTRUKCÍ A PRACÍ NEZÁVISLOU ZKUŠEBNOU</t>
  </si>
  <si>
    <t>Kontrolní statická zatěžovací zkouška pro ověření únosnosti pláně</t>
  </si>
  <si>
    <t>02720</t>
  </si>
  <si>
    <t>POMOC PRÁCE ZŘÍZ NEBO ZAJIŠŤ REGULACI A OCHRANU DOPRAVY</t>
  </si>
  <si>
    <t>Dopravně inženýrské opatření při uzavírce vozovky v šířce cca 1,0m</t>
  </si>
  <si>
    <t>Vytýčení IS jejich správci a ochrana sítí během výstavby</t>
  </si>
  <si>
    <t>029113</t>
  </si>
  <si>
    <t>OSTATNÍ POŽADAVKY - GEODETICKÉ ZAMĚŘENÍ - CELKY</t>
  </si>
  <si>
    <t>Geometrické práce během stavby, vč. zaměření</t>
  </si>
  <si>
    <t>02920</t>
  </si>
  <si>
    <t>OSTATNÍ POŽADAVKY - OCHRANA ŽIVOTNÍHO PROSTŘEDÍ</t>
  </si>
  <si>
    <t>Čištění komunikací a prostor dotčených výstavbou</t>
  </si>
  <si>
    <t>02940</t>
  </si>
  <si>
    <t>OSTATNÍ POŽADAVKY - VYPRACOVÁNÍ DOKUMENTACE</t>
  </si>
  <si>
    <t>Vypracování návrhu podrobného projektu DIO, včetně projednání s DO, zajištění DIR</t>
  </si>
  <si>
    <t>02943</t>
  </si>
  <si>
    <t>OSTATNÍ POŽADAVKY - VYPRACOVÁNÍ RDS</t>
  </si>
  <si>
    <t>02944</t>
  </si>
  <si>
    <t>OSTAT POŽADAVKY - DOKUMENTACE SKUTEČ PROVEDENÍ V DIGIT FORMĚ</t>
  </si>
  <si>
    <t>vč. příp. tištěné formy, dle požadavku objednatele / dle SOD</t>
  </si>
  <si>
    <t>02946</t>
  </si>
  <si>
    <t>OSTAT POŽADAVKY - FOTODOKUMENTACE</t>
  </si>
  <si>
    <t>02950</t>
  </si>
  <si>
    <t>OSTATNÍ POŽADAVKY - POSUDKY, KONTROLY, REVIZNÍ ZPRÁVY</t>
  </si>
  <si>
    <t>Provedení pasportizace okolních objektů před a po realizaci stavby (foto a video dokumentace)</t>
  </si>
  <si>
    <t>03100</t>
  </si>
  <si>
    <t>ZAŘÍZENÍ STAVENIŠTĚ - ZŘÍZENÍ, PROVOZ, DEMONTÁŽ</t>
  </si>
  <si>
    <t>kompletní provedení ZS vč. zajištění BOZP a vč. následného uvedení ploch ZS do původního, resp. dohodnutého stavu 
zabezpečení stavby, oplocení, buňky, sanita, energie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</si>
</sst>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122'!I3</f>
      </c>
      <c s="21">
        <f>'SO 122'!O2</f>
      </c>
      <c s="21">
        <f>C10+D10</f>
      </c>
    </row>
    <row r="11" spans="1:5" ht="12.75" customHeight="1">
      <c r="A11" s="20" t="s">
        <v>297</v>
      </c>
      <c s="20" t="s">
        <v>298</v>
      </c>
      <c s="21">
        <f>'SO 250'!I3</f>
      </c>
      <c s="21">
        <f>'SO 250'!O2</f>
      </c>
      <c s="21">
        <f>C11+D11</f>
      </c>
    </row>
    <row r="12" spans="1:5" ht="12.75" customHeight="1">
      <c r="A12" s="20" t="s">
        <v>325</v>
      </c>
      <c s="20" t="s">
        <v>326</v>
      </c>
      <c s="21">
        <f>'SO 430'!I3</f>
      </c>
      <c s="21">
        <f>'SO 430'!O2</f>
      </c>
      <c s="21">
        <f>C12+D12</f>
      </c>
    </row>
    <row r="13" spans="1:5" ht="12.75" customHeight="1">
      <c r="A13" s="20" t="s">
        <v>331</v>
      </c>
      <c s="20" t="s">
        <v>332</v>
      </c>
      <c s="21">
        <f>VON!I3</f>
      </c>
      <c s="21">
        <f>VON!O2</f>
      </c>
      <c s="21">
        <f>C13+D13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0+O8+O15+O58+O62+O66+O103+O107+O126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3">
        <f>0+I8+I15+I58+I62+I66+I103+I107+I126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19.452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51</v>
      </c>
    </row>
    <row r="11" spans="1:5" ht="38.25">
      <c r="A11" s="39" t="s">
        <v>52</v>
      </c>
      <c r="E11" s="38" t="s">
        <v>53</v>
      </c>
    </row>
    <row r="12" spans="1:16" ht="12.75">
      <c r="A12" s="25" t="s">
        <v>45</v>
      </c>
      <c s="29" t="s">
        <v>23</v>
      </c>
      <c s="29" t="s">
        <v>46</v>
      </c>
      <c s="25" t="s">
        <v>54</v>
      </c>
      <c s="30" t="s">
        <v>48</v>
      </c>
      <c s="31" t="s">
        <v>49</v>
      </c>
      <c s="32">
        <v>872.07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55</v>
      </c>
    </row>
    <row r="14" spans="1:5" ht="51">
      <c r="A14" s="37" t="s">
        <v>52</v>
      </c>
      <c r="E14" s="38" t="s">
        <v>56</v>
      </c>
    </row>
    <row r="15" spans="1:18" ht="12.75" customHeight="1">
      <c r="A15" s="6" t="s">
        <v>43</v>
      </c>
      <c s="6"/>
      <c s="41" t="s">
        <v>29</v>
      </c>
      <c s="6"/>
      <c s="27" t="s">
        <v>57</v>
      </c>
      <c s="6"/>
      <c s="6"/>
      <c s="6"/>
      <c s="42">
        <f>0+Q15</f>
      </c>
      <c r="O15">
        <f>0+R15</f>
      </c>
      <c r="Q15">
        <f>0+I16+I19+I22+I25+I28+I31+I34+I37+I40+I43+I46+I49+I52+I55</f>
      </c>
      <c>
        <f>0+O16+O19+O22+O25+O28+O31+O34+O37+O40+O43+O46+O49+O52+O55</f>
      </c>
    </row>
    <row r="16" spans="1:16" ht="12.75">
      <c r="A16" s="25" t="s">
        <v>45</v>
      </c>
      <c s="29" t="s">
        <v>22</v>
      </c>
      <c s="29" t="s">
        <v>58</v>
      </c>
      <c s="25" t="s">
        <v>59</v>
      </c>
      <c s="30" t="s">
        <v>60</v>
      </c>
      <c s="31" t="s">
        <v>61</v>
      </c>
      <c s="32">
        <v>1.23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63.75">
      <c r="A17" s="35" t="s">
        <v>50</v>
      </c>
      <c r="E17" s="36" t="s">
        <v>62</v>
      </c>
    </row>
    <row r="18" spans="1:5" ht="63.75">
      <c r="A18" s="39" t="s">
        <v>52</v>
      </c>
      <c r="E18" s="38" t="s">
        <v>63</v>
      </c>
    </row>
    <row r="19" spans="1:16" ht="25.5">
      <c r="A19" s="25" t="s">
        <v>45</v>
      </c>
      <c s="29" t="s">
        <v>33</v>
      </c>
      <c s="29" t="s">
        <v>64</v>
      </c>
      <c s="25" t="s">
        <v>59</v>
      </c>
      <c s="30" t="s">
        <v>65</v>
      </c>
      <c s="31" t="s">
        <v>61</v>
      </c>
      <c s="32">
        <v>45.2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25.5">
      <c r="A20" s="35" t="s">
        <v>50</v>
      </c>
      <c r="E20" s="36" t="s">
        <v>66</v>
      </c>
    </row>
    <row r="21" spans="1:5" ht="63.75">
      <c r="A21" s="39" t="s">
        <v>52</v>
      </c>
      <c r="E21" s="38" t="s">
        <v>67</v>
      </c>
    </row>
    <row r="22" spans="1:16" ht="12.75">
      <c r="A22" s="25" t="s">
        <v>45</v>
      </c>
      <c s="29" t="s">
        <v>35</v>
      </c>
      <c s="29" t="s">
        <v>68</v>
      </c>
      <c s="25" t="s">
        <v>59</v>
      </c>
      <c s="30" t="s">
        <v>69</v>
      </c>
      <c s="31" t="s">
        <v>70</v>
      </c>
      <c s="32">
        <v>110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71</v>
      </c>
    </row>
    <row r="24" spans="1:5" ht="25.5">
      <c r="A24" s="39" t="s">
        <v>52</v>
      </c>
      <c r="E24" s="38" t="s">
        <v>72</v>
      </c>
    </row>
    <row r="25" spans="1:16" ht="12.75">
      <c r="A25" s="25" t="s">
        <v>45</v>
      </c>
      <c s="29" t="s">
        <v>37</v>
      </c>
      <c s="29" t="s">
        <v>73</v>
      </c>
      <c s="25" t="s">
        <v>59</v>
      </c>
      <c s="30" t="s">
        <v>74</v>
      </c>
      <c s="31" t="s">
        <v>61</v>
      </c>
      <c s="32">
        <v>145.5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38.25">
      <c r="A26" s="35" t="s">
        <v>50</v>
      </c>
      <c r="E26" s="36" t="s">
        <v>75</v>
      </c>
    </row>
    <row r="27" spans="1:5" ht="25.5">
      <c r="A27" s="39" t="s">
        <v>52</v>
      </c>
      <c r="E27" s="38" t="s">
        <v>76</v>
      </c>
    </row>
    <row r="28" spans="1:16" ht="12.75">
      <c r="A28" s="25" t="s">
        <v>45</v>
      </c>
      <c s="29" t="s">
        <v>77</v>
      </c>
      <c s="29" t="s">
        <v>78</v>
      </c>
      <c s="25" t="s">
        <v>59</v>
      </c>
      <c s="30" t="s">
        <v>79</v>
      </c>
      <c s="31" t="s">
        <v>61</v>
      </c>
      <c s="32">
        <v>261.75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76.5">
      <c r="A29" s="35" t="s">
        <v>50</v>
      </c>
      <c r="E29" s="36" t="s">
        <v>80</v>
      </c>
    </row>
    <row r="30" spans="1:5" ht="51">
      <c r="A30" s="39" t="s">
        <v>52</v>
      </c>
      <c r="E30" s="38" t="s">
        <v>81</v>
      </c>
    </row>
    <row r="31" spans="1:16" ht="12.75">
      <c r="A31" s="25" t="s">
        <v>45</v>
      </c>
      <c s="29" t="s">
        <v>82</v>
      </c>
      <c s="29" t="s">
        <v>83</v>
      </c>
      <c s="25" t="s">
        <v>59</v>
      </c>
      <c s="30" t="s">
        <v>84</v>
      </c>
      <c s="31" t="s">
        <v>61</v>
      </c>
      <c s="32">
        <v>170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25.5">
      <c r="A32" s="35" t="s">
        <v>50</v>
      </c>
      <c r="E32" s="36" t="s">
        <v>85</v>
      </c>
    </row>
    <row r="33" spans="1:5" ht="25.5">
      <c r="A33" s="39" t="s">
        <v>52</v>
      </c>
      <c r="E33" s="38" t="s">
        <v>86</v>
      </c>
    </row>
    <row r="34" spans="1:16" ht="12.75">
      <c r="A34" s="25" t="s">
        <v>45</v>
      </c>
      <c s="29" t="s">
        <v>40</v>
      </c>
      <c s="29" t="s">
        <v>87</v>
      </c>
      <c s="25" t="s">
        <v>59</v>
      </c>
      <c s="30" t="s">
        <v>88</v>
      </c>
      <c s="31" t="s">
        <v>61</v>
      </c>
      <c s="32">
        <v>145.5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50</v>
      </c>
      <c r="E35" s="36" t="s">
        <v>89</v>
      </c>
    </row>
    <row r="36" spans="1:5" ht="12.75">
      <c r="A36" s="39" t="s">
        <v>52</v>
      </c>
      <c r="E36" s="38" t="s">
        <v>90</v>
      </c>
    </row>
    <row r="37" spans="1:16" ht="12.75">
      <c r="A37" s="25" t="s">
        <v>45</v>
      </c>
      <c s="29" t="s">
        <v>42</v>
      </c>
      <c s="29" t="s">
        <v>91</v>
      </c>
      <c s="25" t="s">
        <v>59</v>
      </c>
      <c s="30" t="s">
        <v>92</v>
      </c>
      <c s="31" t="s">
        <v>61</v>
      </c>
      <c s="32">
        <v>577.25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59</v>
      </c>
    </row>
    <row r="39" spans="1:5" ht="76.5">
      <c r="A39" s="39" t="s">
        <v>52</v>
      </c>
      <c r="E39" s="38" t="s">
        <v>93</v>
      </c>
    </row>
    <row r="40" spans="1:16" ht="12.75">
      <c r="A40" s="25" t="s">
        <v>45</v>
      </c>
      <c s="29" t="s">
        <v>94</v>
      </c>
      <c s="29" t="s">
        <v>95</v>
      </c>
      <c s="25" t="s">
        <v>59</v>
      </c>
      <c s="30" t="s">
        <v>96</v>
      </c>
      <c s="31" t="s">
        <v>61</v>
      </c>
      <c s="32">
        <v>160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12.75">
      <c r="A41" s="35" t="s">
        <v>50</v>
      </c>
      <c r="E41" s="36" t="s">
        <v>97</v>
      </c>
    </row>
    <row r="42" spans="1:5" ht="25.5">
      <c r="A42" s="39" t="s">
        <v>52</v>
      </c>
      <c r="E42" s="38" t="s">
        <v>98</v>
      </c>
    </row>
    <row r="43" spans="1:16" ht="12.75">
      <c r="A43" s="25" t="s">
        <v>45</v>
      </c>
      <c s="29" t="s">
        <v>99</v>
      </c>
      <c s="29" t="s">
        <v>100</v>
      </c>
      <c s="25" t="s">
        <v>59</v>
      </c>
      <c s="30" t="s">
        <v>101</v>
      </c>
      <c s="31" t="s">
        <v>102</v>
      </c>
      <c s="32">
        <v>2195.5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103</v>
      </c>
    </row>
    <row r="45" spans="1:5" ht="51">
      <c r="A45" s="39" t="s">
        <v>52</v>
      </c>
      <c r="E45" s="38" t="s">
        <v>104</v>
      </c>
    </row>
    <row r="46" spans="1:16" ht="12.75">
      <c r="A46" s="25" t="s">
        <v>45</v>
      </c>
      <c s="29" t="s">
        <v>105</v>
      </c>
      <c s="29" t="s">
        <v>106</v>
      </c>
      <c s="25" t="s">
        <v>59</v>
      </c>
      <c s="30" t="s">
        <v>107</v>
      </c>
      <c s="31" t="s">
        <v>102</v>
      </c>
      <c s="32">
        <v>970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59</v>
      </c>
    </row>
    <row r="48" spans="1:5" ht="12.75">
      <c r="A48" s="39" t="s">
        <v>52</v>
      </c>
      <c r="E48" s="38" t="s">
        <v>108</v>
      </c>
    </row>
    <row r="49" spans="1:16" ht="12.75">
      <c r="A49" s="25" t="s">
        <v>45</v>
      </c>
      <c s="29" t="s">
        <v>109</v>
      </c>
      <c s="29" t="s">
        <v>110</v>
      </c>
      <c s="25" t="s">
        <v>59</v>
      </c>
      <c s="30" t="s">
        <v>111</v>
      </c>
      <c s="31" t="s">
        <v>102</v>
      </c>
      <c s="32">
        <v>970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112</v>
      </c>
    </row>
    <row r="51" spans="1:5" ht="25.5">
      <c r="A51" s="39" t="s">
        <v>52</v>
      </c>
      <c r="E51" s="38" t="s">
        <v>113</v>
      </c>
    </row>
    <row r="52" spans="1:16" ht="12.75">
      <c r="A52" s="25" t="s">
        <v>45</v>
      </c>
      <c s="29" t="s">
        <v>114</v>
      </c>
      <c s="29" t="s">
        <v>115</v>
      </c>
      <c s="25" t="s">
        <v>59</v>
      </c>
      <c s="30" t="s">
        <v>116</v>
      </c>
      <c s="31" t="s">
        <v>102</v>
      </c>
      <c s="32">
        <v>970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12.75">
      <c r="A53" s="35" t="s">
        <v>50</v>
      </c>
      <c r="E53" s="36" t="s">
        <v>117</v>
      </c>
    </row>
    <row r="54" spans="1:5" ht="12.75">
      <c r="A54" s="39" t="s">
        <v>52</v>
      </c>
      <c r="E54" s="38" t="s">
        <v>118</v>
      </c>
    </row>
    <row r="55" spans="1:16" ht="12.75">
      <c r="A55" s="25" t="s">
        <v>45</v>
      </c>
      <c s="29" t="s">
        <v>119</v>
      </c>
      <c s="29" t="s">
        <v>120</v>
      </c>
      <c s="25" t="s">
        <v>59</v>
      </c>
      <c s="30" t="s">
        <v>121</v>
      </c>
      <c s="31" t="s">
        <v>102</v>
      </c>
      <c s="32">
        <v>970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12.75">
      <c r="A56" s="35" t="s">
        <v>50</v>
      </c>
      <c r="E56" s="36" t="s">
        <v>59</v>
      </c>
    </row>
    <row r="57" spans="1:5" ht="12.75">
      <c r="A57" s="37" t="s">
        <v>52</v>
      </c>
      <c r="E57" s="38" t="s">
        <v>122</v>
      </c>
    </row>
    <row r="58" spans="1:18" ht="12.75" customHeight="1">
      <c r="A58" s="6" t="s">
        <v>43</v>
      </c>
      <c s="6"/>
      <c s="41" t="s">
        <v>23</v>
      </c>
      <c s="6"/>
      <c s="27" t="s">
        <v>123</v>
      </c>
      <c s="6"/>
      <c s="6"/>
      <c s="6"/>
      <c s="42">
        <f>0+Q58</f>
      </c>
      <c r="O58">
        <f>0+R58</f>
      </c>
      <c r="Q58">
        <f>0+I59</f>
      </c>
      <c>
        <f>0+O59</f>
      </c>
    </row>
    <row r="59" spans="1:16" ht="12.75">
      <c r="A59" s="25" t="s">
        <v>45</v>
      </c>
      <c s="29" t="s">
        <v>124</v>
      </c>
      <c s="29" t="s">
        <v>125</v>
      </c>
      <c s="25" t="s">
        <v>59</v>
      </c>
      <c s="30" t="s">
        <v>126</v>
      </c>
      <c s="31" t="s">
        <v>102</v>
      </c>
      <c s="32">
        <v>90</v>
      </c>
      <c s="33">
        <v>0</v>
      </c>
      <c s="34">
        <f>ROUND(ROUND(H59,2)*ROUND(G59,3),2)</f>
      </c>
      <c r="O59">
        <f>(I59*21)/100</f>
      </c>
      <c t="s">
        <v>23</v>
      </c>
    </row>
    <row r="60" spans="1:5" ht="12.75">
      <c r="A60" s="35" t="s">
        <v>50</v>
      </c>
      <c r="E60" s="36" t="s">
        <v>59</v>
      </c>
    </row>
    <row r="61" spans="1:5" ht="25.5">
      <c r="A61" s="37" t="s">
        <v>52</v>
      </c>
      <c r="E61" s="38" t="s">
        <v>127</v>
      </c>
    </row>
    <row r="62" spans="1:18" ht="12.75" customHeight="1">
      <c r="A62" s="6" t="s">
        <v>43</v>
      </c>
      <c s="6"/>
      <c s="41" t="s">
        <v>33</v>
      </c>
      <c s="6"/>
      <c s="27" t="s">
        <v>128</v>
      </c>
      <c s="6"/>
      <c s="6"/>
      <c s="6"/>
      <c s="42">
        <f>0+Q62</f>
      </c>
      <c r="O62">
        <f>0+R62</f>
      </c>
      <c r="Q62">
        <f>0+I63</f>
      </c>
      <c>
        <f>0+O63</f>
      </c>
    </row>
    <row r="63" spans="1:16" ht="12.75">
      <c r="A63" s="25" t="s">
        <v>45</v>
      </c>
      <c s="29" t="s">
        <v>129</v>
      </c>
      <c s="29" t="s">
        <v>130</v>
      </c>
      <c s="25" t="s">
        <v>59</v>
      </c>
      <c s="30" t="s">
        <v>131</v>
      </c>
      <c s="31" t="s">
        <v>61</v>
      </c>
      <c s="32">
        <v>1.9</v>
      </c>
      <c s="33">
        <v>0</v>
      </c>
      <c s="34">
        <f>ROUND(ROUND(H63,2)*ROUND(G63,3),2)</f>
      </c>
      <c r="O63">
        <f>(I63*21)/100</f>
      </c>
      <c t="s">
        <v>23</v>
      </c>
    </row>
    <row r="64" spans="1:5" ht="12.75">
      <c r="A64" s="35" t="s">
        <v>50</v>
      </c>
      <c r="E64" s="36" t="s">
        <v>59</v>
      </c>
    </row>
    <row r="65" spans="1:5" ht="25.5">
      <c r="A65" s="37" t="s">
        <v>52</v>
      </c>
      <c r="E65" s="38" t="s">
        <v>132</v>
      </c>
    </row>
    <row r="66" spans="1:18" ht="12.75" customHeight="1">
      <c r="A66" s="6" t="s">
        <v>43</v>
      </c>
      <c s="6"/>
      <c s="41" t="s">
        <v>35</v>
      </c>
      <c s="6"/>
      <c s="27" t="s">
        <v>133</v>
      </c>
      <c s="6"/>
      <c s="6"/>
      <c s="6"/>
      <c s="42">
        <f>0+Q66</f>
      </c>
      <c r="O66">
        <f>0+R66</f>
      </c>
      <c r="Q66">
        <f>0+I67+I70+I73+I76+I79+I82+I85+I88+I91+I94+I97+I100</f>
      </c>
      <c>
        <f>0+O67+O70+O73+O76+O79+O82+O85+O88+O91+O94+O97+O100</f>
      </c>
    </row>
    <row r="67" spans="1:16" ht="12.75">
      <c r="A67" s="25" t="s">
        <v>45</v>
      </c>
      <c s="29" t="s">
        <v>134</v>
      </c>
      <c s="29" t="s">
        <v>135</v>
      </c>
      <c s="25" t="s">
        <v>59</v>
      </c>
      <c s="30" t="s">
        <v>136</v>
      </c>
      <c s="31" t="s">
        <v>61</v>
      </c>
      <c s="32">
        <v>35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38.25">
      <c r="A68" s="35" t="s">
        <v>50</v>
      </c>
      <c r="E68" s="36" t="s">
        <v>137</v>
      </c>
    </row>
    <row r="69" spans="1:5" ht="25.5">
      <c r="A69" s="39" t="s">
        <v>52</v>
      </c>
      <c r="E69" s="38" t="s">
        <v>138</v>
      </c>
    </row>
    <row r="70" spans="1:16" ht="12.75">
      <c r="A70" s="25" t="s">
        <v>45</v>
      </c>
      <c s="29" t="s">
        <v>139</v>
      </c>
      <c s="29" t="s">
        <v>140</v>
      </c>
      <c s="25" t="s">
        <v>59</v>
      </c>
      <c s="30" t="s">
        <v>141</v>
      </c>
      <c s="31" t="s">
        <v>102</v>
      </c>
      <c s="32">
        <v>1627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142</v>
      </c>
    </row>
    <row r="72" spans="1:5" ht="25.5">
      <c r="A72" s="39" t="s">
        <v>52</v>
      </c>
      <c r="E72" s="38" t="s">
        <v>143</v>
      </c>
    </row>
    <row r="73" spans="1:16" ht="12.75">
      <c r="A73" s="25" t="s">
        <v>45</v>
      </c>
      <c s="29" t="s">
        <v>144</v>
      </c>
      <c s="29" t="s">
        <v>145</v>
      </c>
      <c s="25" t="s">
        <v>59</v>
      </c>
      <c s="30" t="s">
        <v>146</v>
      </c>
      <c s="31" t="s">
        <v>102</v>
      </c>
      <c s="32">
        <v>278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12.75">
      <c r="A74" s="35" t="s">
        <v>50</v>
      </c>
      <c r="E74" s="36" t="s">
        <v>147</v>
      </c>
    </row>
    <row r="75" spans="1:5" ht="25.5">
      <c r="A75" s="39" t="s">
        <v>52</v>
      </c>
      <c r="E75" s="38" t="s">
        <v>148</v>
      </c>
    </row>
    <row r="76" spans="1:16" ht="12.75">
      <c r="A76" s="25" t="s">
        <v>45</v>
      </c>
      <c s="29" t="s">
        <v>149</v>
      </c>
      <c s="29" t="s">
        <v>150</v>
      </c>
      <c s="25" t="s">
        <v>59</v>
      </c>
      <c s="30" t="s">
        <v>151</v>
      </c>
      <c s="31" t="s">
        <v>102</v>
      </c>
      <c s="32">
        <v>29</v>
      </c>
      <c s="33">
        <v>0</v>
      </c>
      <c s="34">
        <f>ROUND(ROUND(H76,2)*ROUND(G76,3),2)</f>
      </c>
      <c r="O76">
        <f>(I76*21)/100</f>
      </c>
      <c t="s">
        <v>23</v>
      </c>
    </row>
    <row r="77" spans="1:5" ht="25.5">
      <c r="A77" s="35" t="s">
        <v>50</v>
      </c>
      <c r="E77" s="36" t="s">
        <v>152</v>
      </c>
    </row>
    <row r="78" spans="1:5" ht="38.25">
      <c r="A78" s="39" t="s">
        <v>52</v>
      </c>
      <c r="E78" s="38" t="s">
        <v>153</v>
      </c>
    </row>
    <row r="79" spans="1:16" ht="12.75">
      <c r="A79" s="25" t="s">
        <v>45</v>
      </c>
      <c s="29" t="s">
        <v>154</v>
      </c>
      <c s="29" t="s">
        <v>155</v>
      </c>
      <c s="25" t="s">
        <v>59</v>
      </c>
      <c s="30" t="s">
        <v>156</v>
      </c>
      <c s="31" t="s">
        <v>102</v>
      </c>
      <c s="32">
        <v>1524.5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25.5">
      <c r="A80" s="35" t="s">
        <v>50</v>
      </c>
      <c r="E80" s="36" t="s">
        <v>157</v>
      </c>
    </row>
    <row r="81" spans="1:5" ht="51">
      <c r="A81" s="39" t="s">
        <v>52</v>
      </c>
      <c r="E81" s="38" t="s">
        <v>158</v>
      </c>
    </row>
    <row r="82" spans="1:16" ht="12.75">
      <c r="A82" s="25" t="s">
        <v>45</v>
      </c>
      <c s="29" t="s">
        <v>159</v>
      </c>
      <c s="29" t="s">
        <v>160</v>
      </c>
      <c s="25" t="s">
        <v>59</v>
      </c>
      <c s="30" t="s">
        <v>161</v>
      </c>
      <c s="31" t="s">
        <v>102</v>
      </c>
      <c s="32">
        <v>177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25.5">
      <c r="A83" s="35" t="s">
        <v>50</v>
      </c>
      <c r="E83" s="36" t="s">
        <v>162</v>
      </c>
    </row>
    <row r="84" spans="1:5" ht="51">
      <c r="A84" s="39" t="s">
        <v>52</v>
      </c>
      <c r="E84" s="38" t="s">
        <v>163</v>
      </c>
    </row>
    <row r="85" spans="1:16" ht="12.75">
      <c r="A85" s="25" t="s">
        <v>45</v>
      </c>
      <c s="29" t="s">
        <v>164</v>
      </c>
      <c s="29" t="s">
        <v>165</v>
      </c>
      <c s="25" t="s">
        <v>59</v>
      </c>
      <c s="30" t="s">
        <v>166</v>
      </c>
      <c s="31" t="s">
        <v>102</v>
      </c>
      <c s="32">
        <v>14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25.5">
      <c r="A86" s="35" t="s">
        <v>50</v>
      </c>
      <c r="E86" s="36" t="s">
        <v>167</v>
      </c>
    </row>
    <row r="87" spans="1:5" ht="25.5">
      <c r="A87" s="39" t="s">
        <v>52</v>
      </c>
      <c r="E87" s="38" t="s">
        <v>168</v>
      </c>
    </row>
    <row r="88" spans="1:16" ht="12.75">
      <c r="A88" s="25" t="s">
        <v>45</v>
      </c>
      <c s="29" t="s">
        <v>169</v>
      </c>
      <c s="29" t="s">
        <v>170</v>
      </c>
      <c s="25" t="s">
        <v>59</v>
      </c>
      <c s="30" t="s">
        <v>171</v>
      </c>
      <c s="31" t="s">
        <v>102</v>
      </c>
      <c s="32">
        <v>28</v>
      </c>
      <c s="33">
        <v>0</v>
      </c>
      <c s="34">
        <f>ROUND(ROUND(H88,2)*ROUND(G88,3),2)</f>
      </c>
      <c r="O88">
        <f>(I88*21)/100</f>
      </c>
      <c t="s">
        <v>23</v>
      </c>
    </row>
    <row r="89" spans="1:5" ht="25.5">
      <c r="A89" s="35" t="s">
        <v>50</v>
      </c>
      <c r="E89" s="36" t="s">
        <v>172</v>
      </c>
    </row>
    <row r="90" spans="1:5" ht="38.25">
      <c r="A90" s="39" t="s">
        <v>52</v>
      </c>
      <c r="E90" s="38" t="s">
        <v>173</v>
      </c>
    </row>
    <row r="91" spans="1:16" ht="25.5">
      <c r="A91" s="25" t="s">
        <v>45</v>
      </c>
      <c s="29" t="s">
        <v>174</v>
      </c>
      <c s="29" t="s">
        <v>175</v>
      </c>
      <c s="25" t="s">
        <v>59</v>
      </c>
      <c s="30" t="s">
        <v>176</v>
      </c>
      <c s="31" t="s">
        <v>102</v>
      </c>
      <c s="32">
        <v>13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25.5">
      <c r="A92" s="35" t="s">
        <v>50</v>
      </c>
      <c r="E92" s="36" t="s">
        <v>177</v>
      </c>
    </row>
    <row r="93" spans="1:5" ht="38.25">
      <c r="A93" s="39" t="s">
        <v>52</v>
      </c>
      <c r="E93" s="38" t="s">
        <v>178</v>
      </c>
    </row>
    <row r="94" spans="1:16" ht="25.5">
      <c r="A94" s="25" t="s">
        <v>45</v>
      </c>
      <c s="29" t="s">
        <v>179</v>
      </c>
      <c s="29" t="s">
        <v>180</v>
      </c>
      <c s="25" t="s">
        <v>59</v>
      </c>
      <c s="30" t="s">
        <v>181</v>
      </c>
      <c s="31" t="s">
        <v>102</v>
      </c>
      <c s="32">
        <v>36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25.5">
      <c r="A95" s="35" t="s">
        <v>50</v>
      </c>
      <c r="E95" s="36" t="s">
        <v>182</v>
      </c>
    </row>
    <row r="96" spans="1:5" ht="38.25">
      <c r="A96" s="39" t="s">
        <v>52</v>
      </c>
      <c r="E96" s="38" t="s">
        <v>183</v>
      </c>
    </row>
    <row r="97" spans="1:16" ht="25.5">
      <c r="A97" s="25" t="s">
        <v>45</v>
      </c>
      <c s="29" t="s">
        <v>184</v>
      </c>
      <c s="29" t="s">
        <v>185</v>
      </c>
      <c s="25" t="s">
        <v>59</v>
      </c>
      <c s="30" t="s">
        <v>186</v>
      </c>
      <c s="31" t="s">
        <v>102</v>
      </c>
      <c s="32">
        <v>45</v>
      </c>
      <c s="33">
        <v>0</v>
      </c>
      <c s="34">
        <f>ROUND(ROUND(H97,2)*ROUND(G97,3),2)</f>
      </c>
      <c r="O97">
        <f>(I97*21)/100</f>
      </c>
      <c t="s">
        <v>23</v>
      </c>
    </row>
    <row r="98" spans="1:5" ht="25.5">
      <c r="A98" s="35" t="s">
        <v>50</v>
      </c>
      <c r="E98" s="36" t="s">
        <v>187</v>
      </c>
    </row>
    <row r="99" spans="1:5" ht="38.25">
      <c r="A99" s="39" t="s">
        <v>52</v>
      </c>
      <c r="E99" s="38" t="s">
        <v>188</v>
      </c>
    </row>
    <row r="100" spans="1:16" ht="12.75">
      <c r="A100" s="25" t="s">
        <v>45</v>
      </c>
      <c s="29" t="s">
        <v>189</v>
      </c>
      <c s="29" t="s">
        <v>190</v>
      </c>
      <c s="25" t="s">
        <v>59</v>
      </c>
      <c s="30" t="s">
        <v>191</v>
      </c>
      <c s="31" t="s">
        <v>102</v>
      </c>
      <c s="32">
        <v>38.5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51">
      <c r="A101" s="35" t="s">
        <v>50</v>
      </c>
      <c r="E101" s="36" t="s">
        <v>192</v>
      </c>
    </row>
    <row r="102" spans="1:5" ht="63.75">
      <c r="A102" s="37" t="s">
        <v>52</v>
      </c>
      <c r="E102" s="38" t="s">
        <v>193</v>
      </c>
    </row>
    <row r="103" spans="1:18" ht="12.75" customHeight="1">
      <c r="A103" s="6" t="s">
        <v>43</v>
      </c>
      <c s="6"/>
      <c s="41" t="s">
        <v>77</v>
      </c>
      <c s="6"/>
      <c s="27" t="s">
        <v>194</v>
      </c>
      <c s="6"/>
      <c s="6"/>
      <c s="6"/>
      <c s="42">
        <f>0+Q103</f>
      </c>
      <c r="O103">
        <f>0+R103</f>
      </c>
      <c r="Q103">
        <f>0+I104</f>
      </c>
      <c>
        <f>0+O104</f>
      </c>
    </row>
    <row r="104" spans="1:16" ht="12.75">
      <c r="A104" s="25" t="s">
        <v>45</v>
      </c>
      <c s="29" t="s">
        <v>195</v>
      </c>
      <c s="29" t="s">
        <v>196</v>
      </c>
      <c s="25" t="s">
        <v>59</v>
      </c>
      <c s="30" t="s">
        <v>197</v>
      </c>
      <c s="31" t="s">
        <v>102</v>
      </c>
      <c s="32">
        <v>17.25</v>
      </c>
      <c s="33">
        <v>0</v>
      </c>
      <c s="34">
        <f>ROUND(ROUND(H104,2)*ROUND(G104,3),2)</f>
      </c>
      <c r="O104">
        <f>(I104*21)/100</f>
      </c>
      <c t="s">
        <v>23</v>
      </c>
    </row>
    <row r="105" spans="1:5" ht="12.75">
      <c r="A105" s="35" t="s">
        <v>50</v>
      </c>
      <c r="E105" s="36" t="s">
        <v>59</v>
      </c>
    </row>
    <row r="106" spans="1:5" ht="25.5">
      <c r="A106" s="37" t="s">
        <v>52</v>
      </c>
      <c r="E106" s="38" t="s">
        <v>198</v>
      </c>
    </row>
    <row r="107" spans="1:18" ht="12.75" customHeight="1">
      <c r="A107" s="6" t="s">
        <v>43</v>
      </c>
      <c s="6"/>
      <c s="41" t="s">
        <v>82</v>
      </c>
      <c s="6"/>
      <c s="27" t="s">
        <v>199</v>
      </c>
      <c s="6"/>
      <c s="6"/>
      <c s="6"/>
      <c s="42">
        <f>0+Q107</f>
      </c>
      <c r="O107">
        <f>0+R107</f>
      </c>
      <c r="Q107">
        <f>0+I108+I111+I114+I117+I120+I123</f>
      </c>
      <c>
        <f>0+O108+O111+O114+O117+O120+O123</f>
      </c>
    </row>
    <row r="108" spans="1:16" ht="12.75">
      <c r="A108" s="25" t="s">
        <v>45</v>
      </c>
      <c s="29" t="s">
        <v>200</v>
      </c>
      <c s="29" t="s">
        <v>201</v>
      </c>
      <c s="25" t="s">
        <v>59</v>
      </c>
      <c s="30" t="s">
        <v>202</v>
      </c>
      <c s="31" t="s">
        <v>70</v>
      </c>
      <c s="32">
        <v>190</v>
      </c>
      <c s="33">
        <v>0</v>
      </c>
      <c s="34">
        <f>ROUND(ROUND(H108,2)*ROUND(G108,3),2)</f>
      </c>
      <c r="O108">
        <f>(I108*21)/100</f>
      </c>
      <c t="s">
        <v>23</v>
      </c>
    </row>
    <row r="109" spans="1:5" ht="12.75">
      <c r="A109" s="35" t="s">
        <v>50</v>
      </c>
      <c r="E109" s="36" t="s">
        <v>203</v>
      </c>
    </row>
    <row r="110" spans="1:5" ht="25.5">
      <c r="A110" s="39" t="s">
        <v>52</v>
      </c>
      <c r="E110" s="38" t="s">
        <v>204</v>
      </c>
    </row>
    <row r="111" spans="1:16" ht="12.75">
      <c r="A111" s="25" t="s">
        <v>45</v>
      </c>
      <c s="29" t="s">
        <v>205</v>
      </c>
      <c s="29" t="s">
        <v>206</v>
      </c>
      <c s="25" t="s">
        <v>59</v>
      </c>
      <c s="30" t="s">
        <v>207</v>
      </c>
      <c s="31" t="s">
        <v>208</v>
      </c>
      <c s="32">
        <v>4</v>
      </c>
      <c s="33">
        <v>0</v>
      </c>
      <c s="34">
        <f>ROUND(ROUND(H111,2)*ROUND(G111,3),2)</f>
      </c>
      <c r="O111">
        <f>(I111*21)/100</f>
      </c>
      <c t="s">
        <v>23</v>
      </c>
    </row>
    <row r="112" spans="1:5" ht="25.5">
      <c r="A112" s="35" t="s">
        <v>50</v>
      </c>
      <c r="E112" s="36" t="s">
        <v>209</v>
      </c>
    </row>
    <row r="113" spans="1:5" ht="25.5">
      <c r="A113" s="39" t="s">
        <v>52</v>
      </c>
      <c r="E113" s="38" t="s">
        <v>210</v>
      </c>
    </row>
    <row r="114" spans="1:16" ht="12.75">
      <c r="A114" s="25" t="s">
        <v>45</v>
      </c>
      <c s="29" t="s">
        <v>211</v>
      </c>
      <c s="29" t="s">
        <v>212</v>
      </c>
      <c s="25" t="s">
        <v>59</v>
      </c>
      <c s="30" t="s">
        <v>213</v>
      </c>
      <c s="31" t="s">
        <v>208</v>
      </c>
      <c s="32">
        <v>3</v>
      </c>
      <c s="33">
        <v>0</v>
      </c>
      <c s="34">
        <f>ROUND(ROUND(H114,2)*ROUND(G114,3),2)</f>
      </c>
      <c r="O114">
        <f>(I114*21)/100</f>
      </c>
      <c t="s">
        <v>23</v>
      </c>
    </row>
    <row r="115" spans="1:5" ht="25.5">
      <c r="A115" s="35" t="s">
        <v>50</v>
      </c>
      <c r="E115" s="36" t="s">
        <v>209</v>
      </c>
    </row>
    <row r="116" spans="1:5" ht="25.5">
      <c r="A116" s="39" t="s">
        <v>52</v>
      </c>
      <c r="E116" s="38" t="s">
        <v>214</v>
      </c>
    </row>
    <row r="117" spans="1:16" ht="12.75">
      <c r="A117" s="25" t="s">
        <v>45</v>
      </c>
      <c s="29" t="s">
        <v>215</v>
      </c>
      <c s="29" t="s">
        <v>216</v>
      </c>
      <c s="25" t="s">
        <v>59</v>
      </c>
      <c s="30" t="s">
        <v>217</v>
      </c>
      <c s="31" t="s">
        <v>208</v>
      </c>
      <c s="32">
        <v>4</v>
      </c>
      <c s="33">
        <v>0</v>
      </c>
      <c s="34">
        <f>ROUND(ROUND(H117,2)*ROUND(G117,3),2)</f>
      </c>
      <c r="O117">
        <f>(I117*21)/100</f>
      </c>
      <c t="s">
        <v>23</v>
      </c>
    </row>
    <row r="118" spans="1:5" ht="12.75">
      <c r="A118" s="35" t="s">
        <v>50</v>
      </c>
      <c r="E118" s="36" t="s">
        <v>59</v>
      </c>
    </row>
    <row r="119" spans="1:5" ht="25.5">
      <c r="A119" s="39" t="s">
        <v>52</v>
      </c>
      <c r="E119" s="38" t="s">
        <v>218</v>
      </c>
    </row>
    <row r="120" spans="1:16" ht="12.75">
      <c r="A120" s="25" t="s">
        <v>45</v>
      </c>
      <c s="29" t="s">
        <v>219</v>
      </c>
      <c s="29" t="s">
        <v>220</v>
      </c>
      <c s="25" t="s">
        <v>59</v>
      </c>
      <c s="30" t="s">
        <v>221</v>
      </c>
      <c s="31" t="s">
        <v>208</v>
      </c>
      <c s="32">
        <v>3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12.75">
      <c r="A121" s="35" t="s">
        <v>50</v>
      </c>
      <c r="E121" s="36" t="s">
        <v>59</v>
      </c>
    </row>
    <row r="122" spans="1:5" ht="25.5">
      <c r="A122" s="39" t="s">
        <v>52</v>
      </c>
      <c r="E122" s="38" t="s">
        <v>222</v>
      </c>
    </row>
    <row r="123" spans="1:16" ht="12.75">
      <c r="A123" s="25" t="s">
        <v>45</v>
      </c>
      <c s="29" t="s">
        <v>223</v>
      </c>
      <c s="29" t="s">
        <v>224</v>
      </c>
      <c s="25" t="s">
        <v>59</v>
      </c>
      <c s="30" t="s">
        <v>225</v>
      </c>
      <c s="31" t="s">
        <v>61</v>
      </c>
      <c s="32">
        <v>15.2</v>
      </c>
      <c s="33">
        <v>0</v>
      </c>
      <c s="34">
        <f>ROUND(ROUND(H123,2)*ROUND(G123,3),2)</f>
      </c>
      <c r="O123">
        <f>(I123*21)/100</f>
      </c>
      <c t="s">
        <v>23</v>
      </c>
    </row>
    <row r="124" spans="1:5" ht="12.75">
      <c r="A124" s="35" t="s">
        <v>50</v>
      </c>
      <c r="E124" s="36" t="s">
        <v>59</v>
      </c>
    </row>
    <row r="125" spans="1:5" ht="25.5">
      <c r="A125" s="37" t="s">
        <v>52</v>
      </c>
      <c r="E125" s="38" t="s">
        <v>226</v>
      </c>
    </row>
    <row r="126" spans="1:18" ht="12.75" customHeight="1">
      <c r="A126" s="6" t="s">
        <v>43</v>
      </c>
      <c s="6"/>
      <c s="41" t="s">
        <v>40</v>
      </c>
      <c s="6"/>
      <c s="27" t="s">
        <v>227</v>
      </c>
      <c s="6"/>
      <c s="6"/>
      <c s="6"/>
      <c s="42">
        <f>0+Q126</f>
      </c>
      <c r="O126">
        <f>0+R126</f>
      </c>
      <c r="Q126">
        <f>0+I127+I130+I133+I136+I139+I142+I145+I148+I151+I154+I157+I160+I163+I166+I169+I172</f>
      </c>
      <c>
        <f>0+O127+O130+O133+O136+O139+O142+O145+O148+O151+O154+O157+O160+O163+O166+O169+O172</f>
      </c>
    </row>
    <row r="127" spans="1:16" ht="25.5">
      <c r="A127" s="25" t="s">
        <v>45</v>
      </c>
      <c s="29" t="s">
        <v>228</v>
      </c>
      <c s="29" t="s">
        <v>229</v>
      </c>
      <c s="25" t="s">
        <v>59</v>
      </c>
      <c s="30" t="s">
        <v>230</v>
      </c>
      <c s="31" t="s">
        <v>208</v>
      </c>
      <c s="32">
        <v>2</v>
      </c>
      <c s="33">
        <v>0</v>
      </c>
      <c s="34">
        <f>ROUND(ROUND(H127,2)*ROUND(G127,3),2)</f>
      </c>
      <c r="O127">
        <f>(I127*21)/100</f>
      </c>
      <c t="s">
        <v>23</v>
      </c>
    </row>
    <row r="128" spans="1:5" ht="12.75">
      <c r="A128" s="35" t="s">
        <v>50</v>
      </c>
      <c r="E128" s="36" t="s">
        <v>59</v>
      </c>
    </row>
    <row r="129" spans="1:5" ht="25.5">
      <c r="A129" s="39" t="s">
        <v>52</v>
      </c>
      <c r="E129" s="38" t="s">
        <v>231</v>
      </c>
    </row>
    <row r="130" spans="1:16" ht="25.5">
      <c r="A130" s="25" t="s">
        <v>45</v>
      </c>
      <c s="29" t="s">
        <v>232</v>
      </c>
      <c s="29" t="s">
        <v>233</v>
      </c>
      <c s="25" t="s">
        <v>59</v>
      </c>
      <c s="30" t="s">
        <v>234</v>
      </c>
      <c s="31" t="s">
        <v>208</v>
      </c>
      <c s="32">
        <v>1</v>
      </c>
      <c s="33">
        <v>0</v>
      </c>
      <c s="34">
        <f>ROUND(ROUND(H130,2)*ROUND(G130,3),2)</f>
      </c>
      <c r="O130">
        <f>(I130*21)/100</f>
      </c>
      <c t="s">
        <v>23</v>
      </c>
    </row>
    <row r="131" spans="1:5" ht="12.75">
      <c r="A131" s="35" t="s">
        <v>50</v>
      </c>
      <c r="E131" s="36" t="s">
        <v>235</v>
      </c>
    </row>
    <row r="132" spans="1:5" ht="38.25">
      <c r="A132" s="39" t="s">
        <v>52</v>
      </c>
      <c r="E132" s="38" t="s">
        <v>236</v>
      </c>
    </row>
    <row r="133" spans="1:16" ht="12.75">
      <c r="A133" s="25" t="s">
        <v>45</v>
      </c>
      <c s="29" t="s">
        <v>237</v>
      </c>
      <c s="29" t="s">
        <v>238</v>
      </c>
      <c s="25" t="s">
        <v>59</v>
      </c>
      <c s="30" t="s">
        <v>239</v>
      </c>
      <c s="31" t="s">
        <v>208</v>
      </c>
      <c s="32">
        <v>1</v>
      </c>
      <c s="33">
        <v>0</v>
      </c>
      <c s="34">
        <f>ROUND(ROUND(H133,2)*ROUND(G133,3),2)</f>
      </c>
      <c r="O133">
        <f>(I133*21)/100</f>
      </c>
      <c t="s">
        <v>23</v>
      </c>
    </row>
    <row r="134" spans="1:5" ht="12.75">
      <c r="A134" s="35" t="s">
        <v>50</v>
      </c>
      <c r="E134" s="36" t="s">
        <v>240</v>
      </c>
    </row>
    <row r="135" spans="1:5" ht="38.25">
      <c r="A135" s="39" t="s">
        <v>52</v>
      </c>
      <c r="E135" s="38" t="s">
        <v>241</v>
      </c>
    </row>
    <row r="136" spans="1:16" ht="25.5">
      <c r="A136" s="25" t="s">
        <v>45</v>
      </c>
      <c s="29" t="s">
        <v>242</v>
      </c>
      <c s="29" t="s">
        <v>243</v>
      </c>
      <c s="25" t="s">
        <v>59</v>
      </c>
      <c s="30" t="s">
        <v>244</v>
      </c>
      <c s="31" t="s">
        <v>208</v>
      </c>
      <c s="32">
        <v>2</v>
      </c>
      <c s="33">
        <v>0</v>
      </c>
      <c s="34">
        <f>ROUND(ROUND(H136,2)*ROUND(G136,3),2)</f>
      </c>
      <c r="O136">
        <f>(I136*21)/100</f>
      </c>
      <c t="s">
        <v>23</v>
      </c>
    </row>
    <row r="137" spans="1:5" ht="12.75">
      <c r="A137" s="35" t="s">
        <v>50</v>
      </c>
      <c r="E137" s="36" t="s">
        <v>245</v>
      </c>
    </row>
    <row r="138" spans="1:5" ht="25.5">
      <c r="A138" s="39" t="s">
        <v>52</v>
      </c>
      <c r="E138" s="38" t="s">
        <v>246</v>
      </c>
    </row>
    <row r="139" spans="1:16" ht="25.5">
      <c r="A139" s="25" t="s">
        <v>45</v>
      </c>
      <c s="29" t="s">
        <v>247</v>
      </c>
      <c s="29" t="s">
        <v>248</v>
      </c>
      <c s="25" t="s">
        <v>59</v>
      </c>
      <c s="30" t="s">
        <v>249</v>
      </c>
      <c s="31" t="s">
        <v>208</v>
      </c>
      <c s="32">
        <v>1</v>
      </c>
      <c s="33">
        <v>0</v>
      </c>
      <c s="34">
        <f>ROUND(ROUND(H139,2)*ROUND(G139,3),2)</f>
      </c>
      <c r="O139">
        <f>(I139*21)/100</f>
      </c>
      <c t="s">
        <v>23</v>
      </c>
    </row>
    <row r="140" spans="1:5" ht="12.75">
      <c r="A140" s="35" t="s">
        <v>50</v>
      </c>
      <c r="E140" s="36" t="s">
        <v>235</v>
      </c>
    </row>
    <row r="141" spans="1:5" ht="25.5">
      <c r="A141" s="39" t="s">
        <v>52</v>
      </c>
      <c r="E141" s="38" t="s">
        <v>250</v>
      </c>
    </row>
    <row r="142" spans="1:16" ht="12.75">
      <c r="A142" s="25" t="s">
        <v>45</v>
      </c>
      <c s="29" t="s">
        <v>251</v>
      </c>
      <c s="29" t="s">
        <v>252</v>
      </c>
      <c s="25" t="s">
        <v>59</v>
      </c>
      <c s="30" t="s">
        <v>253</v>
      </c>
      <c s="31" t="s">
        <v>208</v>
      </c>
      <c s="32">
        <v>1</v>
      </c>
      <c s="33">
        <v>0</v>
      </c>
      <c s="34">
        <f>ROUND(ROUND(H142,2)*ROUND(G142,3),2)</f>
      </c>
      <c r="O142">
        <f>(I142*21)/100</f>
      </c>
      <c t="s">
        <v>23</v>
      </c>
    </row>
    <row r="143" spans="1:5" ht="12.75">
      <c r="A143" s="35" t="s">
        <v>50</v>
      </c>
      <c r="E143" s="36" t="s">
        <v>240</v>
      </c>
    </row>
    <row r="144" spans="1:5" ht="25.5">
      <c r="A144" s="39" t="s">
        <v>52</v>
      </c>
      <c r="E144" s="38" t="s">
        <v>254</v>
      </c>
    </row>
    <row r="145" spans="1:16" ht="12.75">
      <c r="A145" s="25" t="s">
        <v>45</v>
      </c>
      <c s="29" t="s">
        <v>255</v>
      </c>
      <c s="29" t="s">
        <v>256</v>
      </c>
      <c s="25" t="s">
        <v>59</v>
      </c>
      <c s="30" t="s">
        <v>257</v>
      </c>
      <c s="31" t="s">
        <v>208</v>
      </c>
      <c s="32">
        <v>1</v>
      </c>
      <c s="33">
        <v>0</v>
      </c>
      <c s="34">
        <f>ROUND(ROUND(H145,2)*ROUND(G145,3),2)</f>
      </c>
      <c r="O145">
        <f>(I145*21)/100</f>
      </c>
      <c t="s">
        <v>23</v>
      </c>
    </row>
    <row r="146" spans="1:5" ht="12.75">
      <c r="A146" s="35" t="s">
        <v>50</v>
      </c>
      <c r="E146" s="36" t="s">
        <v>258</v>
      </c>
    </row>
    <row r="147" spans="1:5" ht="38.25">
      <c r="A147" s="39" t="s">
        <v>52</v>
      </c>
      <c r="E147" s="38" t="s">
        <v>259</v>
      </c>
    </row>
    <row r="148" spans="1:16" ht="25.5">
      <c r="A148" s="25" t="s">
        <v>45</v>
      </c>
      <c s="29" t="s">
        <v>260</v>
      </c>
      <c s="29" t="s">
        <v>261</v>
      </c>
      <c s="25" t="s">
        <v>59</v>
      </c>
      <c s="30" t="s">
        <v>262</v>
      </c>
      <c s="31" t="s">
        <v>208</v>
      </c>
      <c s="32">
        <v>3</v>
      </c>
      <c s="33">
        <v>0</v>
      </c>
      <c s="34">
        <f>ROUND(ROUND(H148,2)*ROUND(G148,3),2)</f>
      </c>
      <c r="O148">
        <f>(I148*21)/100</f>
      </c>
      <c t="s">
        <v>23</v>
      </c>
    </row>
    <row r="149" spans="1:5" ht="12.75">
      <c r="A149" s="35" t="s">
        <v>50</v>
      </c>
      <c r="E149" s="36" t="s">
        <v>59</v>
      </c>
    </row>
    <row r="150" spans="1:5" ht="63.75">
      <c r="A150" s="39" t="s">
        <v>52</v>
      </c>
      <c r="E150" s="38" t="s">
        <v>263</v>
      </c>
    </row>
    <row r="151" spans="1:16" ht="12.75">
      <c r="A151" s="25" t="s">
        <v>45</v>
      </c>
      <c s="29" t="s">
        <v>264</v>
      </c>
      <c s="29" t="s">
        <v>265</v>
      </c>
      <c s="25" t="s">
        <v>59</v>
      </c>
      <c s="30" t="s">
        <v>266</v>
      </c>
      <c s="31" t="s">
        <v>70</v>
      </c>
      <c s="32">
        <v>30</v>
      </c>
      <c s="33">
        <v>0</v>
      </c>
      <c s="34">
        <f>ROUND(ROUND(H151,2)*ROUND(G151,3),2)</f>
      </c>
      <c r="O151">
        <f>(I151*21)/100</f>
      </c>
      <c t="s">
        <v>23</v>
      </c>
    </row>
    <row r="152" spans="1:5" ht="12.75">
      <c r="A152" s="35" t="s">
        <v>50</v>
      </c>
      <c r="E152" s="36" t="s">
        <v>267</v>
      </c>
    </row>
    <row r="153" spans="1:5" ht="25.5">
      <c r="A153" s="39" t="s">
        <v>52</v>
      </c>
      <c r="E153" s="38" t="s">
        <v>268</v>
      </c>
    </row>
    <row r="154" spans="1:16" ht="12.75">
      <c r="A154" s="25" t="s">
        <v>45</v>
      </c>
      <c s="29" t="s">
        <v>269</v>
      </c>
      <c s="29" t="s">
        <v>270</v>
      </c>
      <c s="25" t="s">
        <v>59</v>
      </c>
      <c s="30" t="s">
        <v>271</v>
      </c>
      <c s="31" t="s">
        <v>61</v>
      </c>
      <c s="32">
        <v>3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2.75">
      <c r="A155" s="35" t="s">
        <v>50</v>
      </c>
      <c r="E155" s="36" t="s">
        <v>59</v>
      </c>
    </row>
    <row r="156" spans="1:5" ht="25.5">
      <c r="A156" s="39" t="s">
        <v>52</v>
      </c>
      <c r="E156" s="38" t="s">
        <v>272</v>
      </c>
    </row>
    <row r="157" spans="1:16" ht="12.75">
      <c r="A157" s="25" t="s">
        <v>45</v>
      </c>
      <c s="29" t="s">
        <v>273</v>
      </c>
      <c s="29" t="s">
        <v>274</v>
      </c>
      <c s="25" t="s">
        <v>59</v>
      </c>
      <c s="30" t="s">
        <v>275</v>
      </c>
      <c s="31" t="s">
        <v>70</v>
      </c>
      <c s="32">
        <v>790</v>
      </c>
      <c s="33">
        <v>0</v>
      </c>
      <c s="34">
        <f>ROUND(ROUND(H157,2)*ROUND(G157,3),2)</f>
      </c>
      <c r="O157">
        <f>(I157*21)/100</f>
      </c>
      <c t="s">
        <v>23</v>
      </c>
    </row>
    <row r="158" spans="1:5" ht="12.75">
      <c r="A158" s="35" t="s">
        <v>50</v>
      </c>
      <c r="E158" s="36" t="s">
        <v>59</v>
      </c>
    </row>
    <row r="159" spans="1:5" ht="38.25">
      <c r="A159" s="39" t="s">
        <v>52</v>
      </c>
      <c r="E159" s="38" t="s">
        <v>276</v>
      </c>
    </row>
    <row r="160" spans="1:16" ht="12.75">
      <c r="A160" s="25" t="s">
        <v>45</v>
      </c>
      <c s="29" t="s">
        <v>277</v>
      </c>
      <c s="29" t="s">
        <v>278</v>
      </c>
      <c s="25" t="s">
        <v>59</v>
      </c>
      <c s="30" t="s">
        <v>279</v>
      </c>
      <c s="31" t="s">
        <v>70</v>
      </c>
      <c s="32">
        <v>110</v>
      </c>
      <c s="33">
        <v>0</v>
      </c>
      <c s="34">
        <f>ROUND(ROUND(H160,2)*ROUND(G160,3),2)</f>
      </c>
      <c r="O160">
        <f>(I160*21)/100</f>
      </c>
      <c t="s">
        <v>23</v>
      </c>
    </row>
    <row r="161" spans="1:5" ht="12.75">
      <c r="A161" s="35" t="s">
        <v>50</v>
      </c>
      <c r="E161" s="36" t="s">
        <v>59</v>
      </c>
    </row>
    <row r="162" spans="1:5" ht="38.25">
      <c r="A162" s="39" t="s">
        <v>52</v>
      </c>
      <c r="E162" s="38" t="s">
        <v>280</v>
      </c>
    </row>
    <row r="163" spans="1:16" ht="12.75">
      <c r="A163" s="25" t="s">
        <v>45</v>
      </c>
      <c s="29" t="s">
        <v>281</v>
      </c>
      <c s="29" t="s">
        <v>282</v>
      </c>
      <c s="25" t="s">
        <v>59</v>
      </c>
      <c s="30" t="s">
        <v>283</v>
      </c>
      <c s="31" t="s">
        <v>70</v>
      </c>
      <c s="32">
        <v>650</v>
      </c>
      <c s="33">
        <v>0</v>
      </c>
      <c s="34">
        <f>ROUND(ROUND(H163,2)*ROUND(G163,3),2)</f>
      </c>
      <c r="O163">
        <f>(I163*21)/100</f>
      </c>
      <c t="s">
        <v>23</v>
      </c>
    </row>
    <row r="164" spans="1:5" ht="12.75">
      <c r="A164" s="35" t="s">
        <v>50</v>
      </c>
      <c r="E164" s="36" t="s">
        <v>59</v>
      </c>
    </row>
    <row r="165" spans="1:5" ht="38.25">
      <c r="A165" s="39" t="s">
        <v>52</v>
      </c>
      <c r="E165" s="38" t="s">
        <v>284</v>
      </c>
    </row>
    <row r="166" spans="1:16" ht="12.75">
      <c r="A166" s="25" t="s">
        <v>45</v>
      </c>
      <c s="29" t="s">
        <v>285</v>
      </c>
      <c s="29" t="s">
        <v>286</v>
      </c>
      <c s="25" t="s">
        <v>59</v>
      </c>
      <c s="30" t="s">
        <v>287</v>
      </c>
      <c s="31" t="s">
        <v>70</v>
      </c>
      <c s="32">
        <v>47</v>
      </c>
      <c s="33">
        <v>0</v>
      </c>
      <c s="34">
        <f>ROUND(ROUND(H166,2)*ROUND(G166,3),2)</f>
      </c>
      <c r="O166">
        <f>(I166*21)/100</f>
      </c>
      <c t="s">
        <v>23</v>
      </c>
    </row>
    <row r="167" spans="1:5" ht="12.75">
      <c r="A167" s="35" t="s">
        <v>50</v>
      </c>
      <c r="E167" s="36" t="s">
        <v>59</v>
      </c>
    </row>
    <row r="168" spans="1:5" ht="38.25">
      <c r="A168" s="39" t="s">
        <v>52</v>
      </c>
      <c r="E168" s="38" t="s">
        <v>288</v>
      </c>
    </row>
    <row r="169" spans="1:16" ht="12.75">
      <c r="A169" s="25" t="s">
        <v>45</v>
      </c>
      <c s="29" t="s">
        <v>289</v>
      </c>
      <c s="29" t="s">
        <v>290</v>
      </c>
      <c s="25" t="s">
        <v>59</v>
      </c>
      <c s="30" t="s">
        <v>291</v>
      </c>
      <c s="31" t="s">
        <v>208</v>
      </c>
      <c s="32">
        <v>19</v>
      </c>
      <c s="33">
        <v>0</v>
      </c>
      <c s="34">
        <f>ROUND(ROUND(H169,2)*ROUND(G169,3),2)</f>
      </c>
      <c r="O169">
        <f>(I169*21)/100</f>
      </c>
      <c t="s">
        <v>23</v>
      </c>
    </row>
    <row r="170" spans="1:5" ht="12.75">
      <c r="A170" s="35" t="s">
        <v>50</v>
      </c>
      <c r="E170" s="36" t="s">
        <v>59</v>
      </c>
    </row>
    <row r="171" spans="1:5" ht="25.5">
      <c r="A171" s="39" t="s">
        <v>52</v>
      </c>
      <c r="E171" s="38" t="s">
        <v>292</v>
      </c>
    </row>
    <row r="172" spans="1:16" ht="12.75">
      <c r="A172" s="25" t="s">
        <v>45</v>
      </c>
      <c s="29" t="s">
        <v>293</v>
      </c>
      <c s="29" t="s">
        <v>294</v>
      </c>
      <c s="25" t="s">
        <v>59</v>
      </c>
      <c s="30" t="s">
        <v>295</v>
      </c>
      <c s="31" t="s">
        <v>70</v>
      </c>
      <c s="32">
        <v>38</v>
      </c>
      <c s="33">
        <v>0</v>
      </c>
      <c s="34">
        <f>ROUND(ROUND(H172,2)*ROUND(G172,3),2)</f>
      </c>
      <c r="O172">
        <f>(I172*21)/100</f>
      </c>
      <c t="s">
        <v>23</v>
      </c>
    </row>
    <row r="173" spans="1:5" ht="12.75">
      <c r="A173" s="35" t="s">
        <v>50</v>
      </c>
      <c r="E173" s="36" t="s">
        <v>59</v>
      </c>
    </row>
    <row r="174" spans="1:5" ht="38.25">
      <c r="A174" s="37" t="s">
        <v>52</v>
      </c>
      <c r="E174" s="38" t="s">
        <v>296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0+O8+O12+O19+O26+O33+O40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297</v>
      </c>
      <c s="43">
        <f>0+I8+I12+I19+I26+I33+I40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297</v>
      </c>
      <c s="6"/>
      <c s="18" t="s">
        <v>298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46</v>
      </c>
      <c s="25" t="s">
        <v>59</v>
      </c>
      <c s="30" t="s">
        <v>48</v>
      </c>
      <c s="31" t="s">
        <v>49</v>
      </c>
      <c s="32">
        <v>46.8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299</v>
      </c>
    </row>
    <row r="11" spans="1:5" ht="12.75">
      <c r="A11" s="37" t="s">
        <v>52</v>
      </c>
      <c r="E11" s="38" t="s">
        <v>300</v>
      </c>
    </row>
    <row r="12" spans="1:18" ht="12.75" customHeight="1">
      <c r="A12" s="6" t="s">
        <v>43</v>
      </c>
      <c s="6"/>
      <c s="41" t="s">
        <v>29</v>
      </c>
      <c s="6"/>
      <c s="27" t="s">
        <v>57</v>
      </c>
      <c s="6"/>
      <c s="6"/>
      <c s="6"/>
      <c s="42">
        <f>0+Q12</f>
      </c>
      <c r="O12">
        <f>0+R12</f>
      </c>
      <c r="Q12">
        <f>0+I13+I16</f>
      </c>
      <c>
        <f>0+O13+O16</f>
      </c>
    </row>
    <row r="13" spans="1:16" ht="12.75">
      <c r="A13" s="25" t="s">
        <v>45</v>
      </c>
      <c s="29" t="s">
        <v>23</v>
      </c>
      <c s="29" t="s">
        <v>83</v>
      </c>
      <c s="25" t="s">
        <v>59</v>
      </c>
      <c s="30" t="s">
        <v>84</v>
      </c>
      <c s="31" t="s">
        <v>61</v>
      </c>
      <c s="32">
        <v>26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50</v>
      </c>
      <c r="E14" s="36" t="s">
        <v>85</v>
      </c>
    </row>
    <row r="15" spans="1:5" ht="25.5">
      <c r="A15" s="39" t="s">
        <v>52</v>
      </c>
      <c r="E15" s="38" t="s">
        <v>301</v>
      </c>
    </row>
    <row r="16" spans="1:16" ht="12.75">
      <c r="A16" s="25" t="s">
        <v>45</v>
      </c>
      <c s="29" t="s">
        <v>22</v>
      </c>
      <c s="29" t="s">
        <v>91</v>
      </c>
      <c s="25" t="s">
        <v>59</v>
      </c>
      <c s="30" t="s">
        <v>92</v>
      </c>
      <c s="31" t="s">
        <v>61</v>
      </c>
      <c s="32">
        <v>26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12.75">
      <c r="A17" s="35" t="s">
        <v>50</v>
      </c>
      <c r="E17" s="36" t="s">
        <v>59</v>
      </c>
    </row>
    <row r="18" spans="1:5" ht="12.75">
      <c r="A18" s="37" t="s">
        <v>52</v>
      </c>
      <c r="E18" s="38" t="s">
        <v>302</v>
      </c>
    </row>
    <row r="19" spans="1:18" ht="12.75" customHeight="1">
      <c r="A19" s="6" t="s">
        <v>43</v>
      </c>
      <c s="6"/>
      <c s="41" t="s">
        <v>23</v>
      </c>
      <c s="6"/>
      <c s="27" t="s">
        <v>123</v>
      </c>
      <c s="6"/>
      <c s="6"/>
      <c s="6"/>
      <c s="42">
        <f>0+Q19</f>
      </c>
      <c r="O19">
        <f>0+R19</f>
      </c>
      <c r="Q19">
        <f>0+I20+I23</f>
      </c>
      <c>
        <f>0+O20+O23</f>
      </c>
    </row>
    <row r="20" spans="1:16" ht="12.75">
      <c r="A20" s="25" t="s">
        <v>45</v>
      </c>
      <c s="29" t="s">
        <v>33</v>
      </c>
      <c s="29" t="s">
        <v>303</v>
      </c>
      <c s="25" t="s">
        <v>59</v>
      </c>
      <c s="30" t="s">
        <v>304</v>
      </c>
      <c s="31" t="s">
        <v>61</v>
      </c>
      <c s="32">
        <v>3.25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38.25">
      <c r="A21" s="35" t="s">
        <v>50</v>
      </c>
      <c r="E21" s="36" t="s">
        <v>305</v>
      </c>
    </row>
    <row r="22" spans="1:5" ht="25.5">
      <c r="A22" s="39" t="s">
        <v>52</v>
      </c>
      <c r="E22" s="38" t="s">
        <v>306</v>
      </c>
    </row>
    <row r="23" spans="1:16" ht="12.75">
      <c r="A23" s="25" t="s">
        <v>45</v>
      </c>
      <c s="29" t="s">
        <v>35</v>
      </c>
      <c s="29" t="s">
        <v>307</v>
      </c>
      <c s="25" t="s">
        <v>59</v>
      </c>
      <c s="30" t="s">
        <v>308</v>
      </c>
      <c s="31" t="s">
        <v>49</v>
      </c>
      <c s="32">
        <v>0.27</v>
      </c>
      <c s="33">
        <v>0</v>
      </c>
      <c s="34">
        <f>ROUND(ROUND(H23,2)*ROUND(G23,3),2)</f>
      </c>
      <c r="O23">
        <f>(I23*21)/100</f>
      </c>
      <c t="s">
        <v>23</v>
      </c>
    </row>
    <row r="24" spans="1:5" ht="12.75">
      <c r="A24" s="35" t="s">
        <v>50</v>
      </c>
      <c r="E24" s="36" t="s">
        <v>309</v>
      </c>
    </row>
    <row r="25" spans="1:5" ht="25.5">
      <c r="A25" s="37" t="s">
        <v>52</v>
      </c>
      <c r="E25" s="38" t="s">
        <v>310</v>
      </c>
    </row>
    <row r="26" spans="1:18" ht="12.75" customHeight="1">
      <c r="A26" s="6" t="s">
        <v>43</v>
      </c>
      <c s="6"/>
      <c s="41" t="s">
        <v>22</v>
      </c>
      <c s="6"/>
      <c s="27" t="s">
        <v>311</v>
      </c>
      <c s="6"/>
      <c s="6"/>
      <c s="6"/>
      <c s="42">
        <f>0+Q26</f>
      </c>
      <c r="O26">
        <f>0+R26</f>
      </c>
      <c r="Q26">
        <f>0+I27+I30</f>
      </c>
      <c>
        <f>0+O27+O30</f>
      </c>
    </row>
    <row r="27" spans="1:16" ht="12.75">
      <c r="A27" s="25" t="s">
        <v>45</v>
      </c>
      <c s="29" t="s">
        <v>37</v>
      </c>
      <c s="29" t="s">
        <v>312</v>
      </c>
      <c s="25" t="s">
        <v>59</v>
      </c>
      <c s="30" t="s">
        <v>313</v>
      </c>
      <c s="31" t="s">
        <v>61</v>
      </c>
      <c s="32">
        <v>2.95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59</v>
      </c>
    </row>
    <row r="29" spans="1:5" ht="25.5">
      <c r="A29" s="39" t="s">
        <v>52</v>
      </c>
      <c r="E29" s="38" t="s">
        <v>314</v>
      </c>
    </row>
    <row r="30" spans="1:16" ht="12.75">
      <c r="A30" s="25" t="s">
        <v>45</v>
      </c>
      <c s="29" t="s">
        <v>77</v>
      </c>
      <c s="29" t="s">
        <v>315</v>
      </c>
      <c s="25" t="s">
        <v>59</v>
      </c>
      <c s="30" t="s">
        <v>316</v>
      </c>
      <c s="31" t="s">
        <v>49</v>
      </c>
      <c s="32">
        <v>0.153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309</v>
      </c>
    </row>
    <row r="32" spans="1:5" ht="25.5">
      <c r="A32" s="37" t="s">
        <v>52</v>
      </c>
      <c r="E32" s="38" t="s">
        <v>317</v>
      </c>
    </row>
    <row r="33" spans="1:18" ht="12.75" customHeight="1">
      <c r="A33" s="6" t="s">
        <v>43</v>
      </c>
      <c s="6"/>
      <c s="41" t="s">
        <v>33</v>
      </c>
      <c s="6"/>
      <c s="27" t="s">
        <v>128</v>
      </c>
      <c s="6"/>
      <c s="6"/>
      <c s="6"/>
      <c s="42">
        <f>0+Q33</f>
      </c>
      <c r="O33">
        <f>0+R33</f>
      </c>
      <c r="Q33">
        <f>0+I34+I37</f>
      </c>
      <c>
        <f>0+O34+O37</f>
      </c>
    </row>
    <row r="34" spans="1:16" ht="12.75">
      <c r="A34" s="25" t="s">
        <v>45</v>
      </c>
      <c s="29" t="s">
        <v>82</v>
      </c>
      <c s="29" t="s">
        <v>318</v>
      </c>
      <c s="25" t="s">
        <v>59</v>
      </c>
      <c s="30" t="s">
        <v>319</v>
      </c>
      <c s="31" t="s">
        <v>61</v>
      </c>
      <c s="32">
        <v>2.508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59</v>
      </c>
    </row>
    <row r="36" spans="1:5" ht="25.5">
      <c r="A36" s="39" t="s">
        <v>52</v>
      </c>
      <c r="E36" s="38" t="s">
        <v>320</v>
      </c>
    </row>
    <row r="37" spans="1:16" ht="12.75">
      <c r="A37" s="25" t="s">
        <v>45</v>
      </c>
      <c s="29" t="s">
        <v>40</v>
      </c>
      <c s="29" t="s">
        <v>130</v>
      </c>
      <c s="25" t="s">
        <v>59</v>
      </c>
      <c s="30" t="s">
        <v>131</v>
      </c>
      <c s="31" t="s">
        <v>61</v>
      </c>
      <c s="32">
        <v>1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59</v>
      </c>
    </row>
    <row r="39" spans="1:5" ht="25.5">
      <c r="A39" s="37" t="s">
        <v>52</v>
      </c>
      <c r="E39" s="38" t="s">
        <v>321</v>
      </c>
    </row>
    <row r="40" spans="1:18" ht="12.75" customHeight="1">
      <c r="A40" s="6" t="s">
        <v>43</v>
      </c>
      <c s="6"/>
      <c s="41" t="s">
        <v>77</v>
      </c>
      <c s="6"/>
      <c s="27" t="s">
        <v>194</v>
      </c>
      <c s="6"/>
      <c s="6"/>
      <c s="6"/>
      <c s="42">
        <f>0+Q40</f>
      </c>
      <c r="O40">
        <f>0+R40</f>
      </c>
      <c r="Q40">
        <f>0+I41</f>
      </c>
      <c>
        <f>0+O41</f>
      </c>
    </row>
    <row r="41" spans="1:16" ht="25.5">
      <c r="A41" s="25" t="s">
        <v>45</v>
      </c>
      <c s="29" t="s">
        <v>42</v>
      </c>
      <c s="29" t="s">
        <v>322</v>
      </c>
      <c s="25" t="s">
        <v>59</v>
      </c>
      <c s="30" t="s">
        <v>323</v>
      </c>
      <c s="31" t="s">
        <v>102</v>
      </c>
      <c s="32">
        <v>35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2.75">
      <c r="A42" s="35" t="s">
        <v>50</v>
      </c>
      <c r="E42" s="36" t="s">
        <v>59</v>
      </c>
    </row>
    <row r="43" spans="1:5" ht="25.5">
      <c r="A43" s="37" t="s">
        <v>52</v>
      </c>
      <c r="E43" s="38" t="s">
        <v>324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325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325</v>
      </c>
      <c s="6"/>
      <c s="18" t="s">
        <v>326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327</v>
      </c>
      <c s="25" t="s">
        <v>59</v>
      </c>
      <c s="30" t="s">
        <v>328</v>
      </c>
      <c s="31" t="s">
        <v>329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63.75">
      <c r="A10" s="35" t="s">
        <v>50</v>
      </c>
      <c r="E10" s="36" t="s">
        <v>330</v>
      </c>
    </row>
    <row r="11" spans="1:5" ht="12.75">
      <c r="A11" s="37" t="s">
        <v>52</v>
      </c>
      <c r="E11" s="38" t="s">
        <v>59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331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331</v>
      </c>
      <c s="6"/>
      <c s="18" t="s">
        <v>332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</f>
      </c>
      <c>
        <f>0+O9+O12+O15+O18+O21+O24+O27+O30+O33+O36+O39</f>
      </c>
    </row>
    <row r="9" spans="1:16" ht="12.75">
      <c r="A9" s="25" t="s">
        <v>45</v>
      </c>
      <c s="29" t="s">
        <v>29</v>
      </c>
      <c s="29" t="s">
        <v>333</v>
      </c>
      <c s="25" t="s">
        <v>59</v>
      </c>
      <c s="30" t="s">
        <v>334</v>
      </c>
      <c s="31" t="s">
        <v>329</v>
      </c>
      <c s="32">
        <v>3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335</v>
      </c>
    </row>
    <row r="11" spans="1:5" ht="12.75">
      <c r="A11" s="39" t="s">
        <v>52</v>
      </c>
      <c r="E11" s="38" t="s">
        <v>59</v>
      </c>
    </row>
    <row r="12" spans="1:16" ht="12.75">
      <c r="A12" s="25" t="s">
        <v>45</v>
      </c>
      <c s="29" t="s">
        <v>23</v>
      </c>
      <c s="29" t="s">
        <v>336</v>
      </c>
      <c s="25" t="s">
        <v>59</v>
      </c>
      <c s="30" t="s">
        <v>337</v>
      </c>
      <c s="31" t="s">
        <v>329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338</v>
      </c>
    </row>
    <row r="14" spans="1:5" ht="12.75">
      <c r="A14" s="39" t="s">
        <v>52</v>
      </c>
      <c r="E14" s="38" t="s">
        <v>59</v>
      </c>
    </row>
    <row r="15" spans="1:16" ht="12.75">
      <c r="A15" s="25" t="s">
        <v>45</v>
      </c>
      <c s="29" t="s">
        <v>22</v>
      </c>
      <c s="29" t="s">
        <v>327</v>
      </c>
      <c s="25" t="s">
        <v>59</v>
      </c>
      <c s="30" t="s">
        <v>328</v>
      </c>
      <c s="31" t="s">
        <v>329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339</v>
      </c>
    </row>
    <row r="17" spans="1:5" ht="12.75">
      <c r="A17" s="39" t="s">
        <v>52</v>
      </c>
      <c r="E17" s="38" t="s">
        <v>59</v>
      </c>
    </row>
    <row r="18" spans="1:16" ht="12.75">
      <c r="A18" s="25" t="s">
        <v>45</v>
      </c>
      <c s="29" t="s">
        <v>33</v>
      </c>
      <c s="29" t="s">
        <v>340</v>
      </c>
      <c s="25" t="s">
        <v>59</v>
      </c>
      <c s="30" t="s">
        <v>341</v>
      </c>
      <c s="31" t="s">
        <v>208</v>
      </c>
      <c s="32">
        <v>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342</v>
      </c>
    </row>
    <row r="20" spans="1:5" ht="12.75">
      <c r="A20" s="39" t="s">
        <v>52</v>
      </c>
      <c r="E20" s="38" t="s">
        <v>59</v>
      </c>
    </row>
    <row r="21" spans="1:16" ht="12.75">
      <c r="A21" s="25" t="s">
        <v>45</v>
      </c>
      <c s="29" t="s">
        <v>35</v>
      </c>
      <c s="29" t="s">
        <v>343</v>
      </c>
      <c s="25" t="s">
        <v>59</v>
      </c>
      <c s="30" t="s">
        <v>344</v>
      </c>
      <c s="31" t="s">
        <v>329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345</v>
      </c>
    </row>
    <row r="23" spans="1:5" ht="12.75">
      <c r="A23" s="39" t="s">
        <v>52</v>
      </c>
      <c r="E23" s="38" t="s">
        <v>59</v>
      </c>
    </row>
    <row r="24" spans="1:16" ht="12.75">
      <c r="A24" s="25" t="s">
        <v>45</v>
      </c>
      <c s="29" t="s">
        <v>37</v>
      </c>
      <c s="29" t="s">
        <v>346</v>
      </c>
      <c s="25" t="s">
        <v>59</v>
      </c>
      <c s="30" t="s">
        <v>347</v>
      </c>
      <c s="31" t="s">
        <v>329</v>
      </c>
      <c s="32">
        <v>1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348</v>
      </c>
    </row>
    <row r="26" spans="1:5" ht="12.75">
      <c r="A26" s="39" t="s">
        <v>52</v>
      </c>
      <c r="E26" s="38" t="s">
        <v>59</v>
      </c>
    </row>
    <row r="27" spans="1:16" ht="12.75">
      <c r="A27" s="25" t="s">
        <v>45</v>
      </c>
      <c s="29" t="s">
        <v>77</v>
      </c>
      <c s="29" t="s">
        <v>349</v>
      </c>
      <c s="25" t="s">
        <v>59</v>
      </c>
      <c s="30" t="s">
        <v>350</v>
      </c>
      <c s="31" t="s">
        <v>329</v>
      </c>
      <c s="32">
        <v>1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59</v>
      </c>
    </row>
    <row r="29" spans="1:5" ht="12.75">
      <c r="A29" s="39" t="s">
        <v>52</v>
      </c>
      <c r="E29" s="38" t="s">
        <v>59</v>
      </c>
    </row>
    <row r="30" spans="1:16" ht="12.75">
      <c r="A30" s="25" t="s">
        <v>45</v>
      </c>
      <c s="29" t="s">
        <v>82</v>
      </c>
      <c s="29" t="s">
        <v>351</v>
      </c>
      <c s="25" t="s">
        <v>59</v>
      </c>
      <c s="30" t="s">
        <v>352</v>
      </c>
      <c s="31" t="s">
        <v>329</v>
      </c>
      <c s="32">
        <v>1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353</v>
      </c>
    </row>
    <row r="32" spans="1:5" ht="12.75">
      <c r="A32" s="39" t="s">
        <v>52</v>
      </c>
      <c r="E32" s="38" t="s">
        <v>59</v>
      </c>
    </row>
    <row r="33" spans="1:16" ht="12.75">
      <c r="A33" s="25" t="s">
        <v>45</v>
      </c>
      <c s="29" t="s">
        <v>40</v>
      </c>
      <c s="29" t="s">
        <v>354</v>
      </c>
      <c s="25" t="s">
        <v>59</v>
      </c>
      <c s="30" t="s">
        <v>355</v>
      </c>
      <c s="31" t="s">
        <v>329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59</v>
      </c>
    </row>
    <row r="35" spans="1:5" ht="12.75">
      <c r="A35" s="39" t="s">
        <v>52</v>
      </c>
      <c r="E35" s="38" t="s">
        <v>59</v>
      </c>
    </row>
    <row r="36" spans="1:16" ht="12.75">
      <c r="A36" s="25" t="s">
        <v>45</v>
      </c>
      <c s="29" t="s">
        <v>42</v>
      </c>
      <c s="29" t="s">
        <v>356</v>
      </c>
      <c s="25" t="s">
        <v>59</v>
      </c>
      <c s="30" t="s">
        <v>357</v>
      </c>
      <c s="31" t="s">
        <v>329</v>
      </c>
      <c s="32">
        <v>1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25.5">
      <c r="A37" s="35" t="s">
        <v>50</v>
      </c>
      <c r="E37" s="36" t="s">
        <v>358</v>
      </c>
    </row>
    <row r="38" spans="1:5" ht="12.75">
      <c r="A38" s="39" t="s">
        <v>52</v>
      </c>
      <c r="E38" s="38" t="s">
        <v>59</v>
      </c>
    </row>
    <row r="39" spans="1:16" ht="12.75">
      <c r="A39" s="25" t="s">
        <v>45</v>
      </c>
      <c s="29" t="s">
        <v>94</v>
      </c>
      <c s="29" t="s">
        <v>359</v>
      </c>
      <c s="25" t="s">
        <v>59</v>
      </c>
      <c s="30" t="s">
        <v>360</v>
      </c>
      <c s="31" t="s">
        <v>329</v>
      </c>
      <c s="32">
        <v>1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38.25">
      <c r="A40" s="35" t="s">
        <v>50</v>
      </c>
      <c r="E40" s="36" t="s">
        <v>361</v>
      </c>
    </row>
    <row r="41" spans="1:5" ht="12.75">
      <c r="A41" s="37" t="s">
        <v>52</v>
      </c>
      <c r="E41" s="38" t="s">
        <v>59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